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<sst xmlns="http://schemas.openxmlformats.org/spreadsheetml/2006/main" count="1487" uniqueCount="444">
  <si>
    <t xml:space="preserve">                           Wykonanie budżetu gminy za okres</t>
  </si>
  <si>
    <t>DOCHODY</t>
  </si>
  <si>
    <t xml:space="preserve">  I Zadania własne</t>
  </si>
  <si>
    <t>Dz.</t>
  </si>
  <si>
    <t>Rozdz.</t>
  </si>
  <si>
    <t xml:space="preserve">§ </t>
  </si>
  <si>
    <t>N a z w a / z a d a n i e</t>
  </si>
  <si>
    <t xml:space="preserve">Plan </t>
  </si>
  <si>
    <t>Wykonanie</t>
  </si>
  <si>
    <t>%</t>
  </si>
  <si>
    <r>
      <t>.</t>
    </r>
    <r>
      <rPr>
        <sz val="12"/>
        <rFont val="Times New Roman CE"/>
        <family val="1"/>
      </rPr>
      <t>010</t>
    </r>
  </si>
  <si>
    <t>Rolnictwo i łowiectwo</t>
  </si>
  <si>
    <t xml:space="preserve">  </t>
  </si>
  <si>
    <r>
      <t>.</t>
    </r>
    <r>
      <rPr>
        <b/>
        <sz val="12"/>
        <rFont val="Times New Roman CE"/>
        <family val="1"/>
      </rPr>
      <t>01095</t>
    </r>
  </si>
  <si>
    <t>Pozostała działalność</t>
  </si>
  <si>
    <r>
      <t>.</t>
    </r>
    <r>
      <rPr>
        <sz val="12"/>
        <rFont val="Times New Roman CE"/>
        <family val="1"/>
      </rPr>
      <t>0750</t>
    </r>
  </si>
  <si>
    <r>
      <t>Dochody z najmu i dzierżawy składników majątkowych Skarbu Państwa,</t>
    </r>
    <r>
      <rPr>
        <b/>
        <sz val="12"/>
        <rFont val="Times New Roman CE"/>
        <family val="1"/>
      </rPr>
      <t xml:space="preserve"> </t>
    </r>
  </si>
  <si>
    <t>jednostek samorządu terytorialnego lub innych jednostek zaliczanych</t>
  </si>
  <si>
    <t>do sektora finansów publicznych oraz innych umów o podobnym charakterze</t>
  </si>
  <si>
    <r>
      <t>.</t>
    </r>
    <r>
      <rPr>
        <sz val="12"/>
        <rFont val="Times New Roman CE"/>
        <family val="1"/>
      </rPr>
      <t>0920</t>
    </r>
  </si>
  <si>
    <t>Pozostałe odsetki</t>
  </si>
  <si>
    <r>
      <t>.</t>
    </r>
    <r>
      <rPr>
        <sz val="12"/>
        <rFont val="Times New Roman CE"/>
        <family val="1"/>
      </rPr>
      <t>020</t>
    </r>
  </si>
  <si>
    <t>Leśnictwo</t>
  </si>
  <si>
    <r>
      <t>.</t>
    </r>
    <r>
      <rPr>
        <b/>
        <sz val="12"/>
        <rFont val="Times New Roman CE"/>
        <family val="1"/>
      </rPr>
      <t>02001</t>
    </r>
  </si>
  <si>
    <t>Gospodarka leśna</t>
  </si>
  <si>
    <r>
      <t>.</t>
    </r>
    <r>
      <rPr>
        <sz val="12"/>
        <rFont val="Times New Roman CE"/>
        <family val="1"/>
      </rPr>
      <t>0840</t>
    </r>
  </si>
  <si>
    <t xml:space="preserve">Wpływy ze sprzedaży wyrobów </t>
  </si>
  <si>
    <t>Przetwórstwo przemysłowe</t>
  </si>
  <si>
    <t>150 13</t>
  </si>
  <si>
    <t>Rozwój kadr nowoczesnej gospodarki i przedsiębiorczości</t>
  </si>
  <si>
    <t>Handel</t>
  </si>
  <si>
    <t>500 95</t>
  </si>
  <si>
    <t xml:space="preserve"> </t>
  </si>
  <si>
    <t>Turystyka</t>
  </si>
  <si>
    <t>630 95</t>
  </si>
  <si>
    <t>Gospodarka mieszkaniowa</t>
  </si>
  <si>
    <t>700 05</t>
  </si>
  <si>
    <t xml:space="preserve">Gospodarka gruntami i nieruchomościami  </t>
  </si>
  <si>
    <r>
      <t>.</t>
    </r>
    <r>
      <rPr>
        <sz val="12"/>
        <rFont val="Times New Roman CE"/>
        <family val="1"/>
      </rPr>
      <t>0470</t>
    </r>
  </si>
  <si>
    <t>Wpływy z opłat za zarząd, użytkowanie i użytkowanie wieczyste</t>
  </si>
  <si>
    <t>nieruchomości</t>
  </si>
  <si>
    <r>
      <t>.</t>
    </r>
    <r>
      <rPr>
        <sz val="12"/>
        <rFont val="Times New Roman CE"/>
        <family val="1"/>
      </rPr>
      <t>0760</t>
    </r>
  </si>
  <si>
    <t xml:space="preserve">Wpływy z tytułu przekształcenia prawa użytkowania wieczystego </t>
  </si>
  <si>
    <t>przysługującego osobom fizycznym w prawo własności</t>
  </si>
  <si>
    <r>
      <t>.</t>
    </r>
    <r>
      <rPr>
        <sz val="12"/>
        <rFont val="Times New Roman CE"/>
        <family val="1"/>
      </rPr>
      <t>0770</t>
    </r>
  </si>
  <si>
    <t>Wpłaty z tytułu odpłatnego nabycia prawa własności oraz prawa użytkowania</t>
  </si>
  <si>
    <t>wieczystego nieruchomości</t>
  </si>
  <si>
    <t xml:space="preserve">Pozostałe odsetki                                             </t>
  </si>
  <si>
    <r>
      <t>.</t>
    </r>
    <r>
      <rPr>
        <sz val="12"/>
        <rFont val="Times New Roman CE"/>
        <family val="1"/>
      </rPr>
      <t>0970</t>
    </r>
  </si>
  <si>
    <t>Wpływy z różnych dochodów</t>
  </si>
  <si>
    <t>Administracja publiczna</t>
  </si>
  <si>
    <t>750 11</t>
  </si>
  <si>
    <t>Dochody jednostek samorządu terytorialnego związane z realizacją zadań z zakresu</t>
  </si>
  <si>
    <t>administracji rządowej oraz innych zadań zleconych ustawami</t>
  </si>
  <si>
    <t>750 23</t>
  </si>
  <si>
    <t>Urzędy gmin ( miast i miast na prawach powiatu )</t>
  </si>
  <si>
    <t xml:space="preserve">   </t>
  </si>
  <si>
    <t xml:space="preserve">Wpływy z różnych dochodów                                                </t>
  </si>
  <si>
    <t>750 75</t>
  </si>
  <si>
    <t>Promocja jednostek samorządu terytorialnego</t>
  </si>
  <si>
    <t>Wpływy ze sprzedaży wyrobów</t>
  </si>
  <si>
    <t>750 95</t>
  </si>
  <si>
    <r>
      <t>.</t>
    </r>
    <r>
      <rPr>
        <sz val="12"/>
        <rFont val="Times New Roman CE"/>
        <family val="1"/>
      </rPr>
      <t>0590</t>
    </r>
  </si>
  <si>
    <t>Wpływy z opłat za koncesje i licencje</t>
  </si>
  <si>
    <t>Bezpieczeństwo publiczne i ochrona przeciwpożarowa</t>
  </si>
  <si>
    <t>754 16</t>
  </si>
  <si>
    <r>
      <t>.</t>
    </r>
    <r>
      <rPr>
        <sz val="12"/>
        <rFont val="Times New Roman CE"/>
        <family val="1"/>
      </rPr>
      <t>0570</t>
    </r>
  </si>
  <si>
    <t xml:space="preserve">Grzywny, mandaty i inne kary pieniężne od osób fizycznych </t>
  </si>
  <si>
    <r>
      <t>.</t>
    </r>
    <r>
      <rPr>
        <sz val="12"/>
        <rFont val="Times New Roman CE"/>
        <family val="1"/>
      </rPr>
      <t>0690</t>
    </r>
  </si>
  <si>
    <t>Wpływy z różnych opłat</t>
  </si>
  <si>
    <t>Dochody od osób prawnych, od osób fizycznych i od innych jednostek</t>
  </si>
  <si>
    <t>nieposiadających osobowości prawnej oraz wydatki związane z ich poborem</t>
  </si>
  <si>
    <t>756 01</t>
  </si>
  <si>
    <t>Wpływy z podatku dochodowego od osób fizycznych</t>
  </si>
  <si>
    <r>
      <t>.</t>
    </r>
    <r>
      <rPr>
        <sz val="12"/>
        <rFont val="Times New Roman CE"/>
        <family val="1"/>
      </rPr>
      <t>0350</t>
    </r>
  </si>
  <si>
    <t>Podatek od działalności gospodarczej osób fizycznych, opłacany w formie</t>
  </si>
  <si>
    <t>karty podatkowej</t>
  </si>
  <si>
    <r>
      <t>.</t>
    </r>
    <r>
      <rPr>
        <sz val="12"/>
        <rFont val="Times New Roman CE"/>
        <family val="1"/>
      </rPr>
      <t>0910</t>
    </r>
  </si>
  <si>
    <t>Odsetki od nieterminowych wpłat z tytułu podatków i opłat</t>
  </si>
  <si>
    <t>756 15</t>
  </si>
  <si>
    <t xml:space="preserve">Wpływy z podatku rolnego, podatku leśnego, podatku od czynności </t>
  </si>
  <si>
    <t>cywilnoprawnych, podatków i opłat lokalnych od osób prawnych i innych</t>
  </si>
  <si>
    <t>jednostek organizacyjnych</t>
  </si>
  <si>
    <r>
      <t>.</t>
    </r>
    <r>
      <rPr>
        <sz val="12"/>
        <rFont val="Times New Roman CE"/>
        <family val="1"/>
      </rPr>
      <t>0310</t>
    </r>
  </si>
  <si>
    <t>Podatek od nieruchomości</t>
  </si>
  <si>
    <r>
      <t>.</t>
    </r>
    <r>
      <rPr>
        <sz val="12"/>
        <rFont val="Times New Roman CE"/>
        <family val="1"/>
      </rPr>
      <t>0320</t>
    </r>
  </si>
  <si>
    <t>Podatek rolny</t>
  </si>
  <si>
    <r>
      <t>.</t>
    </r>
    <r>
      <rPr>
        <sz val="12"/>
        <rFont val="Times New Roman CE"/>
        <family val="1"/>
      </rPr>
      <t>0330</t>
    </r>
  </si>
  <si>
    <t>Podatek leśny</t>
  </si>
  <si>
    <r>
      <t>.</t>
    </r>
    <r>
      <rPr>
        <sz val="12"/>
        <rFont val="Times New Roman CE"/>
        <family val="1"/>
      </rPr>
      <t>0340</t>
    </r>
  </si>
  <si>
    <t>Podatek od środków  transportowych</t>
  </si>
  <si>
    <r>
      <t>.</t>
    </r>
    <r>
      <rPr>
        <sz val="12"/>
        <rFont val="Times New Roman CE"/>
        <family val="1"/>
      </rPr>
      <t>0500</t>
    </r>
  </si>
  <si>
    <t>Podatek od czynności cywilnoprawnych</t>
  </si>
  <si>
    <t>Rekompensaty utraconych dochodów w podatkach i opłatach lokalnych</t>
  </si>
  <si>
    <t>756 16</t>
  </si>
  <si>
    <t xml:space="preserve">Wpływy z podatku rolnego, podatku leśnego, podatku od spadków i darowizn, </t>
  </si>
  <si>
    <t xml:space="preserve">podatku od czynności cywilnoprawnych oraz podatków i opłat lokalnych  </t>
  </si>
  <si>
    <t>od osób fizycznych</t>
  </si>
  <si>
    <r>
      <t>.</t>
    </r>
    <r>
      <rPr>
        <sz val="12"/>
        <rFont val="Times New Roman CE"/>
        <family val="1"/>
      </rPr>
      <t>0360</t>
    </r>
  </si>
  <si>
    <t>Podatek od spadków i darowizn</t>
  </si>
  <si>
    <r>
      <t>.</t>
    </r>
    <r>
      <rPr>
        <sz val="12"/>
        <rFont val="Times New Roman CE"/>
        <family val="1"/>
      </rPr>
      <t>0370</t>
    </r>
  </si>
  <si>
    <t>Opłata od posiadania psów</t>
  </si>
  <si>
    <r>
      <t>.</t>
    </r>
    <r>
      <rPr>
        <sz val="12"/>
        <rFont val="Times New Roman CE"/>
        <family val="1"/>
      </rPr>
      <t>0430</t>
    </r>
  </si>
  <si>
    <t>Wpływy z opłaty targowej</t>
  </si>
  <si>
    <t>756 18</t>
  </si>
  <si>
    <t>Wpływy z innych opłat stanowiących dochody jednostek</t>
  </si>
  <si>
    <t>samorządu terytorialnego na podstawie ustaw</t>
  </si>
  <si>
    <r>
      <t>.</t>
    </r>
    <r>
      <rPr>
        <sz val="12"/>
        <rFont val="Times New Roman CE"/>
        <family val="1"/>
      </rPr>
      <t>0410</t>
    </r>
  </si>
  <si>
    <t>Wpływy z opłaty skarbowej</t>
  </si>
  <si>
    <r>
      <t>.</t>
    </r>
    <r>
      <rPr>
        <sz val="12"/>
        <rFont val="Times New Roman CE"/>
        <family val="1"/>
      </rPr>
      <t>0480</t>
    </r>
  </si>
  <si>
    <r>
      <t>.</t>
    </r>
    <r>
      <rPr>
        <sz val="12"/>
        <rFont val="Times New Roman CE"/>
        <family val="1"/>
      </rPr>
      <t>0490</t>
    </r>
  </si>
  <si>
    <t>Wpływy z innych lokalnych opłat pobieranych przez jednostki samorządu</t>
  </si>
  <si>
    <t>terytorialnego na podstawie odrębnych ustaw</t>
  </si>
  <si>
    <t>756 21</t>
  </si>
  <si>
    <t>Udziały gmin w podatkach stanowiących dochód budżetu państwa</t>
  </si>
  <si>
    <r>
      <t>.</t>
    </r>
    <r>
      <rPr>
        <sz val="12"/>
        <rFont val="Times New Roman CE"/>
        <family val="1"/>
      </rPr>
      <t>0010</t>
    </r>
  </si>
  <si>
    <t>Podatek dochodowy od osób fizycznych</t>
  </si>
  <si>
    <r>
      <t>.</t>
    </r>
    <r>
      <rPr>
        <sz val="12"/>
        <rFont val="Times New Roman CE"/>
        <family val="1"/>
      </rPr>
      <t>0020</t>
    </r>
  </si>
  <si>
    <t xml:space="preserve">Podatek dochodowy od osób prawnych </t>
  </si>
  <si>
    <t>756 47</t>
  </si>
  <si>
    <t xml:space="preserve">Pobór podatków,  opłat i niepodatkowych należności budżetowych </t>
  </si>
  <si>
    <t xml:space="preserve"> Różne rozliczenia         </t>
  </si>
  <si>
    <t>758 01</t>
  </si>
  <si>
    <t>Część oświatowa subwencji ogólnej dla jednostek samorządu</t>
  </si>
  <si>
    <t>terytorialnego</t>
  </si>
  <si>
    <t xml:space="preserve">Subwencje ogólne z budżetu państwa                               </t>
  </si>
  <si>
    <t>758 07</t>
  </si>
  <si>
    <t>Część wyrównawcza subwencji ogólnej dla gmin</t>
  </si>
  <si>
    <t>758 14</t>
  </si>
  <si>
    <t>Różne rozliczenia finansowe</t>
  </si>
  <si>
    <t>758 31</t>
  </si>
  <si>
    <t>Część równoważąca subwencji ogólnej dla gmin</t>
  </si>
  <si>
    <t>Oświata i wychowanie</t>
  </si>
  <si>
    <t>801 01</t>
  </si>
  <si>
    <t>Szkoły podstawowe</t>
  </si>
  <si>
    <t>Dotacje celowe otrzymane z budżetu państwa na realizację własnych zadań bieżących</t>
  </si>
  <si>
    <t>gmin ( związków gmin )</t>
  </si>
  <si>
    <t>801 10</t>
  </si>
  <si>
    <t>Gimnazja</t>
  </si>
  <si>
    <t>801 95</t>
  </si>
  <si>
    <t>Ochrona zdrowia</t>
  </si>
  <si>
    <t>851 54</t>
  </si>
  <si>
    <t>Przeciwdziałanie alkoholizmowi</t>
  </si>
  <si>
    <t>Pomoc społeczna</t>
  </si>
  <si>
    <t>852 02</t>
  </si>
  <si>
    <t>Domy pomocy społecznej</t>
  </si>
  <si>
    <t>852 12</t>
  </si>
  <si>
    <t>Świadczenia rodzinne, świadczenia z funduszu alimentacyjnego oraz składki</t>
  </si>
  <si>
    <t>na ubezpieczenia emerytalne i rentowe z ubezpieczenia społecznego</t>
  </si>
  <si>
    <t>852 13</t>
  </si>
  <si>
    <t>Składki na ubezpieczenie zdrowotne opłacane za osoby pobierające</t>
  </si>
  <si>
    <t>niektóre świadczenia z pomocy społecznej, niektóre świadczenia rodzinne</t>
  </si>
  <si>
    <t>oraz za osoby uczestniczące w zajęciach w centrum integracji społecznej</t>
  </si>
  <si>
    <t>Zasiłki i pomoc w naturze oraz składki na ubezpieczenia emerytalne i rentowe</t>
  </si>
  <si>
    <t>Dodatki mieszkaniowe</t>
  </si>
  <si>
    <t>852 19</t>
  </si>
  <si>
    <t>Ośrodki pomocy społecznej</t>
  </si>
  <si>
    <t>852 28</t>
  </si>
  <si>
    <t>Usługi opiekuńcze i specjalistyczne usługi opiekuńcze</t>
  </si>
  <si>
    <r>
      <t>.</t>
    </r>
    <r>
      <rPr>
        <sz val="12"/>
        <rFont val="Times New Roman CE"/>
        <family val="1"/>
      </rPr>
      <t>0830</t>
    </r>
  </si>
  <si>
    <t>Wpływy z usług</t>
  </si>
  <si>
    <t>852 95</t>
  </si>
  <si>
    <t>Środki na dofinansowanie własnych zadań bieżących gmin ( związków gmin ), powiatów</t>
  </si>
  <si>
    <t>Pozostałe zadania w zakresie polityki społecznej</t>
  </si>
  <si>
    <t>853 95</t>
  </si>
  <si>
    <t>Edukacyjna opieka wychowawcza</t>
  </si>
  <si>
    <t>854 15</t>
  </si>
  <si>
    <t>Pomoc materialna dla uczniów</t>
  </si>
  <si>
    <t>Gospodarka komunalna i ochrona środowiska</t>
  </si>
  <si>
    <t>Gospodarka ściekowa i ochrona wód</t>
  </si>
  <si>
    <t>900 02</t>
  </si>
  <si>
    <t>Gospodarka odpadami</t>
  </si>
  <si>
    <t>900 04</t>
  </si>
  <si>
    <t xml:space="preserve">Utrzymanie zieleni w miastach i gminach </t>
  </si>
  <si>
    <t>900 15</t>
  </si>
  <si>
    <t>900 95</t>
  </si>
  <si>
    <t>Kultura i ochrona dziedzictwa narodowego</t>
  </si>
  <si>
    <t>921 05</t>
  </si>
  <si>
    <t>Pozostałe zadania w zakresie kultury</t>
  </si>
  <si>
    <t>terytorialnego na dofinansowanie własnych zadań bieżących</t>
  </si>
  <si>
    <t>RAZEM:</t>
  </si>
  <si>
    <t>II Zadania zlecone</t>
  </si>
  <si>
    <t>§</t>
  </si>
  <si>
    <t>Plan</t>
  </si>
  <si>
    <t xml:space="preserve"> 750  11</t>
  </si>
  <si>
    <t>Urzędy Wojewódzkie</t>
  </si>
  <si>
    <t>Dotacje celowe otrzymane z budżetu państwa na realizację zadań</t>
  </si>
  <si>
    <t>bieżących z zakresu administracji rządowej oraz innych zadań zleconych</t>
  </si>
  <si>
    <t>gminie (związkom gmin) ustawami</t>
  </si>
  <si>
    <t xml:space="preserve">Urzędy naczelnych organów władzy państwowej, kontroli i ochrony </t>
  </si>
  <si>
    <t>prawa oraz sądownictwa</t>
  </si>
  <si>
    <t>751 01</t>
  </si>
  <si>
    <t xml:space="preserve">Urzędy naczelnych organów władzy państwowej, kontroli </t>
  </si>
  <si>
    <t>i ochrony prawa</t>
  </si>
  <si>
    <t>III Zadania powierzone</t>
  </si>
  <si>
    <t>*</t>
  </si>
  <si>
    <t>Dochody związane z realizacją przez gminę zadań w drodze porozumień</t>
  </si>
  <si>
    <t>z organami administracji rządowej</t>
  </si>
  <si>
    <t>Działalność usługowa</t>
  </si>
  <si>
    <t>710 35</t>
  </si>
  <si>
    <t>Cmentarze</t>
  </si>
  <si>
    <t xml:space="preserve">Dotacje celowe otrzymane z budżetu państwa na zadania bieżące </t>
  </si>
  <si>
    <t xml:space="preserve">realizowane przez gminę na podstawie porozumień z organami administracji </t>
  </si>
  <si>
    <t xml:space="preserve">rządowej                                                                                </t>
  </si>
  <si>
    <t xml:space="preserve">DOCHODY OGÓŁEM : I + II + III </t>
  </si>
  <si>
    <t xml:space="preserve">                                          PRZYCHODY </t>
  </si>
  <si>
    <t>Wyszczególnienie</t>
  </si>
  <si>
    <t>Przychody z zaciągniętych pożyczek i kredytów na rynku krajowym</t>
  </si>
  <si>
    <t xml:space="preserve">                                       ROZCHODY</t>
  </si>
  <si>
    <t>Spłaty otrzymanych krajowych pożyczek i kredytów</t>
  </si>
  <si>
    <t>WYDATKI</t>
  </si>
  <si>
    <t xml:space="preserve">N a z w a / z a d a n i e </t>
  </si>
  <si>
    <r>
      <t>.</t>
    </r>
    <r>
      <rPr>
        <b/>
        <sz val="12"/>
        <rFont val="Times New Roman CE"/>
        <family val="1"/>
      </rPr>
      <t>010 08</t>
    </r>
  </si>
  <si>
    <t>Melioracje wodne</t>
  </si>
  <si>
    <t>Zakup usług pozostałych</t>
  </si>
  <si>
    <r>
      <t>.</t>
    </r>
    <r>
      <rPr>
        <b/>
        <sz val="12"/>
        <rFont val="Times New Roman CE"/>
        <family val="1"/>
      </rPr>
      <t>010 30</t>
    </r>
  </si>
  <si>
    <t>Izby rolnicze</t>
  </si>
  <si>
    <t>Wpłaty gmin na rzecz izb rolniczych w wysokości 2% uzyskanych wpływów</t>
  </si>
  <si>
    <t>z podatku rolnego</t>
  </si>
  <si>
    <r>
      <t>.</t>
    </r>
    <r>
      <rPr>
        <b/>
        <sz val="12"/>
        <rFont val="Times New Roman CE"/>
        <family val="1"/>
      </rPr>
      <t>020 01</t>
    </r>
  </si>
  <si>
    <r>
      <t>.</t>
    </r>
    <r>
      <rPr>
        <b/>
        <sz val="12"/>
        <rFont val="Times New Roman CE"/>
        <family val="1"/>
      </rPr>
      <t>020 95</t>
    </r>
  </si>
  <si>
    <t>Różne opłaty i składki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</si>
  <si>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</si>
  <si>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</si>
  <si>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</si>
  <si>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</si>
  <si>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</si>
  <si>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Wydatki na zakupy inwestycyjne jednostek budżetowych</t>
  </si>
  <si>
    <t>Zakup energii</t>
  </si>
  <si>
    <t>Transport i łączność</t>
  </si>
  <si>
    <t>600 04</t>
  </si>
  <si>
    <t>Lokalny transport zbiorowy</t>
  </si>
  <si>
    <t xml:space="preserve">Wydatki na zakup i objęcie akcji, wniesienie wkładów do spółek prawa handlowego </t>
  </si>
  <si>
    <t xml:space="preserve">oraz na uzupełnienie funduszy  statutowych  banków państwowych i innych </t>
  </si>
  <si>
    <t xml:space="preserve"> instytucji finansowych</t>
  </si>
  <si>
    <t>600 14</t>
  </si>
  <si>
    <t>Drogi publiczne powiatowe</t>
  </si>
  <si>
    <t>Dotacja celowa na pomoc finansową udzielaną między jednostkami samorządu</t>
  </si>
  <si>
    <t>terytorialnego na dofinansowanie własnych zadań inwestycyjnych i zakupów</t>
  </si>
  <si>
    <t>inwestycyjnych</t>
  </si>
  <si>
    <t>600 16</t>
  </si>
  <si>
    <t>Drogi publiczne gminne</t>
  </si>
  <si>
    <t>Zakup usług remontowych</t>
  </si>
  <si>
    <t>Wydatki inwestycyjne jednostek budżetowych</t>
  </si>
  <si>
    <t>600 17</t>
  </si>
  <si>
    <t>Drogi wewnętrzne</t>
  </si>
  <si>
    <t>Zakup usług obejmujących wykonanie ekspertyz, analiz i opinii</t>
  </si>
  <si>
    <t>630 03</t>
  </si>
  <si>
    <t>Zadania w zakresie upowszechniania turystyki</t>
  </si>
  <si>
    <t>700 01</t>
  </si>
  <si>
    <t>Zakłady gospodarki mieszkaniowej</t>
  </si>
  <si>
    <t>Gospodarka gruntami i nieruchomościami</t>
  </si>
  <si>
    <t xml:space="preserve">Koszty postępowania sądowego i prokuratorskiego </t>
  </si>
  <si>
    <t>700 21</t>
  </si>
  <si>
    <t>Towarzystwa Budownictwa Społecznego</t>
  </si>
  <si>
    <t>Plany zagospodarowania przestrzennego</t>
  </si>
  <si>
    <t>,</t>
  </si>
  <si>
    <t>710 14</t>
  </si>
  <si>
    <t>Opracowania geodezyjne i kartograficzne</t>
  </si>
  <si>
    <t>750 22</t>
  </si>
  <si>
    <t>Rady gmin ( miast i miast na prawach powiatu )</t>
  </si>
  <si>
    <t>Różne wydatki na rzecz osób fizycznych</t>
  </si>
  <si>
    <t xml:space="preserve">Urzędy gmin / miast i miast na prawach powiatu / </t>
  </si>
  <si>
    <t>Wydatki osobowe niezaliczone do wynagrodzeń</t>
  </si>
  <si>
    <t>Dodatkowe wynagrodzenie roczne</t>
  </si>
  <si>
    <t>Zakup usług zdrowotnych</t>
  </si>
  <si>
    <t>Zakup usług dostępu do sieci Internet</t>
  </si>
  <si>
    <t>Zakup usług obejmujących tłumaczenia</t>
  </si>
  <si>
    <t xml:space="preserve">Opłaty za administrowanie i czynsze za budynki, lokale i pomieszczenia garażowe 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</si>
  <si>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</si>
  <si>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</si>
  <si>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</si>
  <si>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</si>
  <si>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Szkolenia pracowników niebędących członkami korpusu służby cywilnej</t>
  </si>
  <si>
    <t>Wpłaty gmin i powiatów na rzecz innych jednostek samorządu terytorialnego</t>
  </si>
  <si>
    <t>oraz związków gmin lub związków powiatów na dofinansowanie zadań bieżących</t>
  </si>
  <si>
    <t>754 14</t>
  </si>
  <si>
    <t>Obrona cywilna</t>
  </si>
  <si>
    <t>754 95</t>
  </si>
  <si>
    <t>Pobór podatków, opłat i niepodatkowych należności budżetowych</t>
  </si>
  <si>
    <t>Wynagrodzenia agencyjno-prowizyjne</t>
  </si>
  <si>
    <t>Obsługa długu publicznego</t>
  </si>
  <si>
    <t>757 02</t>
  </si>
  <si>
    <t>Obsługa papierów wartościowych, kredytów i pożyczek</t>
  </si>
  <si>
    <t>jednostek samorządu terytorialnego</t>
  </si>
  <si>
    <t>757 04</t>
  </si>
  <si>
    <t>Rozliczenia z tytułu poręczeń i gwarancji udzielonych przez Skarb</t>
  </si>
  <si>
    <t>Państwa lub jednostkę samorządu terytorialnego</t>
  </si>
  <si>
    <t>Wypłaty z tytułu gwarancji i poręczeń</t>
  </si>
  <si>
    <t>Różne rozliczenia</t>
  </si>
  <si>
    <t>758 18</t>
  </si>
  <si>
    <t>Rezerwy ogólne i celowe</t>
  </si>
  <si>
    <t>Rezerwy</t>
  </si>
  <si>
    <t xml:space="preserve"> Oświata i wychowanie</t>
  </si>
  <si>
    <t>Stypendia dla uczniów</t>
  </si>
  <si>
    <t>Wynagrodzenie osobowe pracowników</t>
  </si>
  <si>
    <t>Zakup pomocy naukowych, dydaktycznych i książek</t>
  </si>
  <si>
    <t>801 03</t>
  </si>
  <si>
    <t>Oddziały przedszkolne w szkołach podstawowych</t>
  </si>
  <si>
    <t>801 04</t>
  </si>
  <si>
    <t>Przedszkola</t>
  </si>
  <si>
    <t>Dotacje celowe przekazane gminie na zadania bieżące realizowane na podstawie</t>
  </si>
  <si>
    <t>porozumień (umów) między jednostkami samorządu terytorialnego</t>
  </si>
  <si>
    <t>801 13</t>
  </si>
  <si>
    <t>Dowożenie uczniów do szkół</t>
  </si>
  <si>
    <t>801 46</t>
  </si>
  <si>
    <t>Dokształcanie i doskonalenie nauczycieli</t>
  </si>
  <si>
    <t>801 47</t>
  </si>
  <si>
    <t>Biblioteki pedagogiczne</t>
  </si>
  <si>
    <t xml:space="preserve">terytorialnego na dofinansowanie własnych zadań bieżących </t>
  </si>
  <si>
    <t>801 48</t>
  </si>
  <si>
    <t xml:space="preserve">Dodatkowe wynagrodzenie roczne </t>
  </si>
  <si>
    <t>851 53</t>
  </si>
  <si>
    <t>Zwalczanie narkomanii</t>
  </si>
  <si>
    <t xml:space="preserve">Dotacja celowa z budżetu na finansowanie lub dofinansowanie zadań zleconych </t>
  </si>
  <si>
    <t>do realizacji stowarzyszeniom</t>
  </si>
  <si>
    <t>do realizacji pozostałym jednostkom nie zaliczanym do sektora</t>
  </si>
  <si>
    <t>finansów publicznych</t>
  </si>
  <si>
    <t>Koszty postępowania sądowego i prokuratorskiego</t>
  </si>
  <si>
    <t>851 95</t>
  </si>
  <si>
    <t xml:space="preserve"> Pomoc społeczna</t>
  </si>
  <si>
    <t>Zakup usług przez jednostki samorządu terytorialnego od innych jednostek</t>
  </si>
  <si>
    <t>samorządu terytorialnego</t>
  </si>
  <si>
    <t>Składki na ubezpieczenie zdrowotne</t>
  </si>
  <si>
    <t>Świadczenia społeczne</t>
  </si>
  <si>
    <t>Zakup środków żywności</t>
  </si>
  <si>
    <t>854 01</t>
  </si>
  <si>
    <t>Świetlice szkolne</t>
  </si>
  <si>
    <t xml:space="preserve">900 01 </t>
  </si>
  <si>
    <t xml:space="preserve">900 02 </t>
  </si>
  <si>
    <t>900 03</t>
  </si>
  <si>
    <t>Oczyszczanie miast i wsi</t>
  </si>
  <si>
    <t>Utrzymanie zieleni w miastach i gminach</t>
  </si>
  <si>
    <t>Oświetlenie ulic, placów i dróg</t>
  </si>
  <si>
    <t>921 09</t>
  </si>
  <si>
    <t>Domy i ośrodki kultury, świetlice i kluby</t>
  </si>
  <si>
    <t>Dotacja podmiotowa z budżetu dla samorządowej instytucji kultury</t>
  </si>
  <si>
    <t>921 16</t>
  </si>
  <si>
    <t>Biblioteki</t>
  </si>
  <si>
    <t>921 18</t>
  </si>
  <si>
    <t>Muzea</t>
  </si>
  <si>
    <t>921 20</t>
  </si>
  <si>
    <t xml:space="preserve">Ochrona zabytków i opieka nad zabytkami </t>
  </si>
  <si>
    <t>Dotacje celowe z budżetu na finansowanie lub dofinansowanie prac remontowych</t>
  </si>
  <si>
    <t>i konserwatorskich obiektów zabytkowych przekazane jednostkom niezaliczanym</t>
  </si>
  <si>
    <t>do sektora finansów publicznych</t>
  </si>
  <si>
    <t>921 95</t>
  </si>
  <si>
    <t>926 05</t>
  </si>
  <si>
    <t>Stypendia różne</t>
  </si>
  <si>
    <t xml:space="preserve">Urzędy naczelnych organów władzy państwowej, kontroli i ochrony prawa </t>
  </si>
  <si>
    <t>oraz sądownictwa</t>
  </si>
  <si>
    <t>Wydatki związane z realizacją przez gminę zadań w drodze porozumień z organami administracji rządowej</t>
  </si>
  <si>
    <t xml:space="preserve">RAZEM : </t>
  </si>
  <si>
    <t>Wydatki ogółem; I + II +III</t>
  </si>
  <si>
    <t xml:space="preserve">                          Wydatki ogółem:    I + II + III </t>
  </si>
  <si>
    <t>Zasiłki stałe</t>
  </si>
  <si>
    <r>
      <t>.</t>
    </r>
    <r>
      <rPr>
        <sz val="12"/>
        <rFont val="Times New Roman CE"/>
        <family val="1"/>
      </rPr>
      <t>0740</t>
    </r>
  </si>
  <si>
    <t>900 19</t>
  </si>
  <si>
    <t xml:space="preserve">Wpływy i wydatki związane z gromadzeniem środków z opłat i kar </t>
  </si>
  <si>
    <t>za korzystanie ze środowiska</t>
  </si>
  <si>
    <t>Ochrona zabytków i opieka nad zabytkami</t>
  </si>
  <si>
    <t>Obrona narodowa</t>
  </si>
  <si>
    <t>752 12</t>
  </si>
  <si>
    <t>Pozostałe wydatki obronne</t>
  </si>
  <si>
    <t xml:space="preserve">Odsetki od samorządowych papierów wartościowych lub zaciągniętych przez </t>
  </si>
  <si>
    <t>jednostkę samorządu terytorialnego kredytów i pożyczek</t>
  </si>
  <si>
    <t xml:space="preserve">Dotacje celowe z budżetu na finansowanie lub dofinansowanie kosztów realizacji </t>
  </si>
  <si>
    <t>inwestycji i zakupów inwestycyjnych samorządowych zakładów budżetowych</t>
  </si>
  <si>
    <t>852 16</t>
  </si>
  <si>
    <t xml:space="preserve">Dotacja podmiotowa z budżetu dla niepublicznej jednostki systemu oświaty </t>
  </si>
  <si>
    <t>płatności w ramach budżetu środków europejskich</t>
  </si>
  <si>
    <t>600 95</t>
  </si>
  <si>
    <t>nie wygasają z upływem roku budżetowego</t>
  </si>
  <si>
    <t xml:space="preserve">Wpłata środków finansowych z niewykorzystanych w terminie wydatków, które </t>
  </si>
  <si>
    <t>pobranych nienależnie lub w nadmiernej wysokości</t>
  </si>
  <si>
    <t xml:space="preserve">Kary i odszkodowania wypłacane na rzecz osób fizycznych </t>
  </si>
  <si>
    <t>Zakup leków, wyrobów medycznych i produktów biobójczych</t>
  </si>
  <si>
    <t>926 95</t>
  </si>
  <si>
    <t xml:space="preserve">oraz środków o których mowa w art.5 ust.1 pkt 3 oraz ust3 pkt.5 i 6 ustawy, lub </t>
  </si>
  <si>
    <t>Dotacje celowe w ramach programów finansowanych z udziałem środków europejskich</t>
  </si>
  <si>
    <t>Wpływy z opłat za zezwolenia na sprzedaż alkoholu</t>
  </si>
  <si>
    <t>Dotacje celowe w ramach programów finansowanych  z udziałem środków europejskich</t>
  </si>
  <si>
    <t xml:space="preserve">oraz środków o których mowa w art.5 ust.1 pkt 3 oraz ust. 3 pkt 5 i 6 ustawy, lub </t>
  </si>
  <si>
    <t>publicznej sieci telefonicznej</t>
  </si>
  <si>
    <t>Opłaty z tytułu zakupu usług telekomunikacyjnych świadczonych w stacjonarnej</t>
  </si>
  <si>
    <t>Opłaty z tytułu zakupu usług telekomunikacyjnych świadczonych w ruchomej</t>
  </si>
  <si>
    <t xml:space="preserve">Zwrot dotacji oraz płatności w tym wykorzystanych niezgodnie z przeznaczeniem </t>
  </si>
  <si>
    <t>lub wykorzystanych z naruszeniem procedur, o których mowa a art..184 ustawy,</t>
  </si>
  <si>
    <t>750 56</t>
  </si>
  <si>
    <t>Spis powszechny i inne</t>
  </si>
  <si>
    <t>Wpływy z dywidend</t>
  </si>
  <si>
    <r>
      <t>.</t>
    </r>
    <r>
      <rPr>
        <sz val="12"/>
        <rFont val="Times New Roman CE"/>
        <family val="1"/>
      </rPr>
      <t>0960</t>
    </r>
  </si>
  <si>
    <t>Otrzymane spadki,zapisy i darowizny w postaci pieniężnej</t>
  </si>
  <si>
    <t>(związków powiatów), samorządów województw, pozyskane z innych źródeł</t>
  </si>
  <si>
    <t>Stołówki szkolne i przedszkolne</t>
  </si>
  <si>
    <t>Dotacja przedmiotowa z budżetu dla samorządowego zakładu budżetowego</t>
  </si>
  <si>
    <t>Dotacje celowe otrzymane z gminy na zadania bieżące realizowane na podstawie</t>
  </si>
  <si>
    <t xml:space="preserve">porozumień(umów) między jednostkami samorządu terytorialnego </t>
  </si>
  <si>
    <t>Środki na dofinansowanie własnych inwestycji gmin(związków gmin), powiatów</t>
  </si>
  <si>
    <t xml:space="preserve">(związków powiatów),samorządów województw, pozyskane z innych źródeł  </t>
  </si>
  <si>
    <t>600 13</t>
  </si>
  <si>
    <t>Drogi publiczne wojewódzkie</t>
  </si>
  <si>
    <t>754 05</t>
  </si>
  <si>
    <t>Komendy powiatowe Policji</t>
  </si>
  <si>
    <t xml:space="preserve">Wpłaty jednostek na państwowy fundusz celowy </t>
  </si>
  <si>
    <t>Wpłaty na Państwowy Fundusz Rehabilitacji Osób Niepełnosprawnych</t>
  </si>
  <si>
    <t>Dotacje celowe w ramach programów finansowanych udziałem środków europejskich</t>
  </si>
  <si>
    <t>Środki na dofinansowanie własnych zadań bieżących gmin (związków gmin), powiatów</t>
  </si>
  <si>
    <t>(związków powiatów), samorządów województw,  pozyskane z innych źródeł</t>
  </si>
  <si>
    <t xml:space="preserve">Wpływy ze zwrotów dotacji oraz płatności w tym  wykorzystanych niezgodnie </t>
  </si>
  <si>
    <t xml:space="preserve">z przeznaczeniem lub wykorzystanych z naruszeniem procedur, o których mowa   </t>
  </si>
  <si>
    <t>w art.184 ustawy,  pobranych nienależnie lub w nadmiernej wysokości</t>
  </si>
  <si>
    <t>852 15</t>
  </si>
  <si>
    <t>758 15</t>
  </si>
  <si>
    <t>Wpływy do wyjaśnienia</t>
  </si>
  <si>
    <t>852 17</t>
  </si>
  <si>
    <t>Regionalne ośrodki polityki społecznej</t>
  </si>
  <si>
    <t>Dotacje celowe otrzymane od samorządu województwa na zadania bieżące realizowane</t>
  </si>
  <si>
    <t>na podstawie porozumień (umów) między jednostkami samorządu terytorialnego</t>
  </si>
  <si>
    <t>Wolne środki, o których mowa w art..217 ust.2 pkt 6 ustawy</t>
  </si>
  <si>
    <t>zdrowotnego</t>
  </si>
  <si>
    <t>854 03</t>
  </si>
  <si>
    <t>Specjalne ośrodki szkolno-wychowawcze</t>
  </si>
  <si>
    <t>926 01</t>
  </si>
  <si>
    <t>Obiekty sportowe</t>
  </si>
  <si>
    <t>Dopłaty w spółkach prawa handlowego</t>
  </si>
  <si>
    <t xml:space="preserve">                        01.01.2011 r. - 30.06.2011 r.</t>
  </si>
  <si>
    <t xml:space="preserve">     Wskaźnik 50,00 %</t>
  </si>
  <si>
    <t>Wpłata środków finansowych z niewykorzystanych w terminie wydatków, które</t>
  </si>
  <si>
    <t>Dotacje celowe przekazane do samorządu województwa na inwestycje i zakupy</t>
  </si>
  <si>
    <t xml:space="preserve">inwestycyjne realizowane na podstawie porozumień(umów) między jednostkami </t>
  </si>
  <si>
    <t>Zakup świadczeń zdrowotnych dla osób nieobjętych obowiązkiem ubezpieczenia</t>
  </si>
  <si>
    <t>700 95</t>
  </si>
  <si>
    <t xml:space="preserve"> 750  01</t>
  </si>
  <si>
    <t>Urzędy naczelnych i centralnych organów administracji rządowej</t>
  </si>
  <si>
    <t>Załacznik nr 1</t>
  </si>
  <si>
    <t>do informacji o przebiegu wykonania</t>
  </si>
  <si>
    <t>budżetu Gminy Żagań o statusie miejskmi</t>
  </si>
  <si>
    <t>za I półrocze 2011 roku</t>
  </si>
  <si>
    <t>Straż gminna (miejska)</t>
  </si>
  <si>
    <t>samorządu terytorialnego na dofinansowanie własnych zadań inwestycyjnych i zakupów</t>
  </si>
  <si>
    <t xml:space="preserve">Dotacja celowa otrzymana z tytułu pomocy finansowej udzielanej między jednostkami </t>
  </si>
  <si>
    <t xml:space="preserve"> Kultura fizyczna</t>
  </si>
  <si>
    <t xml:space="preserve">Zadania w zakresie kultury fizycznej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</si>
</sst>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</numFmts>
  <fonts count="40">
    <font>
      <sz val="10"/>
      <name val="Arial"/>
      <family val="2"/>
    </font>
    <font>
      <sz val="10"/>
      <name val="Arial CE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9"/>
      <name val="Arial CE"/>
      <family val="2"/>
    </font>
    <font>
      <b/>
      <sz val="12"/>
      <color indexed="12"/>
      <name val="Times New Roman CE"/>
      <family val="1"/>
    </font>
    <font>
      <b/>
      <sz val="12"/>
      <name val="Times New Roman CE"/>
      <family val="1"/>
    </font>
    <font>
      <b/>
      <i/>
      <sz val="8"/>
      <name val="Arial CE"/>
      <family val="2"/>
    </font>
    <font>
      <b/>
      <sz val="14"/>
      <color indexed="17"/>
      <name val="Times New Roman CE"/>
      <family val="1"/>
    </font>
    <font>
      <i/>
      <sz val="10"/>
      <name val="Arial CE"/>
      <family val="2"/>
    </font>
    <font>
      <sz val="12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8"/>
      <name val="Arial CE"/>
      <family val="2"/>
    </font>
    <font>
      <sz val="12"/>
      <color indexed="9"/>
      <name val="Times New Roman CE"/>
      <family val="1"/>
    </font>
    <font>
      <b/>
      <sz val="12"/>
      <color indexed="9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 CE"/>
      <family val="1"/>
    </font>
    <font>
      <b/>
      <sz val="12"/>
      <name val="Arial CE"/>
      <family val="2"/>
    </font>
    <font>
      <sz val="12"/>
      <color indexed="8"/>
      <name val="Times New Roman"/>
      <family val="1"/>
    </font>
    <font>
      <sz val="14"/>
      <name val="Times New Roman CE"/>
      <family val="1"/>
    </font>
    <font>
      <sz val="14"/>
      <name val="Arial CE"/>
      <family val="2"/>
    </font>
    <font>
      <sz val="12"/>
      <color indexed="17"/>
      <name val="Times New Roman CE"/>
      <family val="1"/>
    </font>
    <font>
      <b/>
      <sz val="12"/>
      <color indexed="18"/>
      <name val="Times New Roman CE"/>
      <family val="1"/>
    </font>
    <font>
      <b/>
      <sz val="14"/>
      <color indexed="12"/>
      <name val="Times New Roman CE"/>
      <family val="1"/>
    </font>
    <font>
      <b/>
      <sz val="16"/>
      <color indexed="12"/>
      <name val="Times New Roman CE"/>
      <family val="1"/>
    </font>
    <font>
      <b/>
      <sz val="14"/>
      <color indexed="12"/>
      <name val="Arial CE"/>
      <family val="2"/>
    </font>
    <font>
      <b/>
      <i/>
      <sz val="8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3"/>
      <name val="Arial CE"/>
      <family val="2"/>
    </font>
    <font>
      <sz val="12"/>
      <color indexed="9"/>
      <name val="Arial CE"/>
      <family val="2"/>
    </font>
    <font>
      <b/>
      <sz val="14"/>
      <color indexed="9"/>
      <name val="Times New Roman CE"/>
      <family val="1"/>
    </font>
    <font>
      <b/>
      <sz val="12"/>
      <color indexed="9"/>
      <name val="Arial CE"/>
      <family val="2"/>
    </font>
    <font>
      <b/>
      <i/>
      <sz val="10"/>
      <name val="Arial CE"/>
      <family val="2"/>
    </font>
    <font>
      <i/>
      <sz val="10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12" fillId="0" borderId="2" xfId="0" applyNumberFormat="1" applyFont="1" applyFill="1" applyBorder="1" applyAlignment="1" applyProtection="1">
      <alignment horizontal="center"/>
      <protection/>
    </xf>
    <xf numFmtId="1" fontId="12" fillId="0" borderId="5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/>
      <protection/>
    </xf>
    <xf numFmtId="0" fontId="14" fillId="0" borderId="5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15" fillId="0" borderId="2" xfId="0" applyNumberFormat="1" applyFont="1" applyFill="1" applyBorder="1" applyAlignment="1" applyProtection="1">
      <alignment horizontal="left"/>
      <protection/>
    </xf>
    <xf numFmtId="1" fontId="2" fillId="0" borderId="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left"/>
      <protection/>
    </xf>
    <xf numFmtId="0" fontId="2" fillId="0" borderId="5" xfId="0" applyNumberFormat="1" applyFont="1" applyFill="1" applyBorder="1" applyAlignment="1" applyProtection="1">
      <alignment horizontal="left"/>
      <protection/>
    </xf>
    <xf numFmtId="4" fontId="7" fillId="0" borderId="2" xfId="0" applyNumberFormat="1" applyFont="1" applyFill="1" applyBorder="1" applyAlignment="1" applyProtection="1">
      <alignment horizontal="right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2" fontId="2" fillId="0" borderId="6" xfId="0" applyNumberFormat="1" applyFont="1" applyFill="1" applyBorder="1" applyAlignment="1" applyProtection="1">
      <alignment horizontal="right"/>
      <protection/>
    </xf>
    <xf numFmtId="3" fontId="12" fillId="0" borderId="7" xfId="0" applyNumberFormat="1" applyFont="1" applyFill="1" applyBorder="1" applyAlignment="1" applyProtection="1">
      <alignment horizontal="center"/>
      <protection/>
    </xf>
    <xf numFmtId="1" fontId="16" fillId="0" borderId="8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17" fillId="0" borderId="8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2" fontId="2" fillId="0" borderId="9" xfId="0" applyNumberFormat="1" applyFont="1" applyFill="1" applyBorder="1" applyAlignment="1" applyProtection="1">
      <alignment horizontal="right"/>
      <protection/>
    </xf>
    <xf numFmtId="1" fontId="12" fillId="0" borderId="8" xfId="0" applyNumberFormat="1" applyFont="1" applyFill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 horizontal="center"/>
      <protection/>
    </xf>
    <xf numFmtId="0" fontId="13" fillId="0" borderId="8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/>
      <protection/>
    </xf>
    <xf numFmtId="3" fontId="2" fillId="0" borderId="7" xfId="0" applyNumberFormat="1" applyFont="1" applyFill="1" applyBorder="1" applyAlignment="1" applyProtection="1">
      <alignment horizontal="center"/>
      <protection/>
    </xf>
    <xf numFmtId="1" fontId="2" fillId="0" borderId="8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4" fontId="2" fillId="0" borderId="7" xfId="0" applyNumberFormat="1" applyFont="1" applyFill="1" applyBorder="1" applyAlignment="1" applyProtection="1">
      <alignment horizontal="right"/>
      <protection/>
    </xf>
    <xf numFmtId="4" fontId="2" fillId="0" borderId="8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/>
      <protection/>
    </xf>
    <xf numFmtId="4" fontId="2" fillId="0" borderId="7" xfId="0" applyNumberFormat="1" applyFont="1" applyFill="1" applyBorder="1" applyAlignment="1" applyProtection="1">
      <alignment horizontal="center"/>
      <protection/>
    </xf>
    <xf numFmtId="4" fontId="2" fillId="0" borderId="8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2" fillId="0" borderId="9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3" fontId="2" fillId="0" borderId="8" xfId="0" applyNumberFormat="1" applyFont="1" applyFill="1" applyBorder="1" applyAlignment="1" applyProtection="1">
      <alignment horizontal="center"/>
      <protection/>
    </xf>
    <xf numFmtId="0" fontId="15" fillId="0" borderId="7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4" fontId="7" fillId="0" borderId="8" xfId="0" applyNumberFormat="1" applyFont="1" applyFill="1" applyBorder="1" applyAlignment="1" applyProtection="1">
      <alignment horizontal="right"/>
      <protection/>
    </xf>
    <xf numFmtId="0" fontId="15" fillId="0" borderId="7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1" fontId="15" fillId="0" borderId="5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3" fontId="2" fillId="0" borderId="1" xfId="0" applyNumberFormat="1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1" fontId="15" fillId="0" borderId="4" xfId="0" applyNumberFormat="1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1" fontId="7" fillId="0" borderId="8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/>
      <protection/>
    </xf>
    <xf numFmtId="3" fontId="7" fillId="0" borderId="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4" fontId="18" fillId="0" borderId="8" xfId="0" applyNumberFormat="1" applyFont="1" applyFill="1" applyBorder="1" applyAlignment="1" applyProtection="1">
      <alignment horizontal="right"/>
      <protection/>
    </xf>
    <xf numFmtId="1" fontId="19" fillId="0" borderId="0" xfId="0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 applyProtection="1">
      <alignment horizontal="center"/>
      <protection/>
    </xf>
    <xf numFmtId="4" fontId="2" fillId="0" borderId="5" xfId="0" applyNumberFormat="1" applyFont="1" applyFill="1" applyBorder="1" applyAlignment="1" applyProtection="1">
      <alignment horizontal="right"/>
      <protection/>
    </xf>
    <xf numFmtId="4" fontId="2" fillId="0" borderId="2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2" fillId="0" borderId="8" xfId="0" applyNumberFormat="1" applyFont="1" applyFill="1" applyBorder="1" applyAlignment="1" applyProtection="1">
      <alignment horizontal="left"/>
      <protection/>
    </xf>
    <xf numFmtId="164" fontId="2" fillId="0" borderId="7" xfId="0" applyNumberFormat="1" applyFont="1" applyFill="1" applyBorder="1" applyAlignment="1" applyProtection="1">
      <alignment horizontal="right"/>
      <protection/>
    </xf>
    <xf numFmtId="4" fontId="7" fillId="0" borderId="8" xfId="0" applyNumberFormat="1" applyFont="1" applyFill="1" applyBorder="1" applyAlignment="1" applyProtection="1">
      <alignment horizontal="center"/>
      <protection/>
    </xf>
    <xf numFmtId="2" fontId="7" fillId="0" borderId="8" xfId="0" applyNumberFormat="1" applyFont="1" applyFill="1" applyBorder="1" applyAlignment="1" applyProtection="1">
      <alignment horizontal="left"/>
      <protection/>
    </xf>
    <xf numFmtId="4" fontId="7" fillId="0" borderId="7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left"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1" fontId="7" fillId="0" borderId="7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11" fillId="0" borderId="9" xfId="0" applyNumberFormat="1" applyFont="1" applyFill="1" applyBorder="1" applyAlignment="1" applyProtection="1">
      <alignment horizontal="left"/>
      <protection/>
    </xf>
    <xf numFmtId="2" fontId="2" fillId="0" borderId="8" xfId="0" applyNumberFormat="1" applyFont="1" applyFill="1" applyBorder="1" applyAlignment="1" applyProtection="1">
      <alignment horizontal="right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4" fontId="2" fillId="0" borderId="3" xfId="0" applyNumberFormat="1" applyFont="1" applyFill="1" applyBorder="1" applyAlignment="1" applyProtection="1">
      <alignment horizontal="right"/>
      <protection/>
    </xf>
    <xf numFmtId="4" fontId="2" fillId="0" borderId="4" xfId="0" applyNumberFormat="1" applyFont="1" applyFill="1" applyBorder="1" applyAlignment="1" applyProtection="1">
      <alignment horizontal="right"/>
      <protection/>
    </xf>
    <xf numFmtId="3" fontId="7" fillId="0" borderId="8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/>
    </xf>
    <xf numFmtId="2" fontId="2" fillId="0" borderId="8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2" fontId="2" fillId="0" borderId="8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/>
    </xf>
    <xf numFmtId="4" fontId="2" fillId="0" borderId="7" xfId="0" applyNumberFormat="1" applyFont="1" applyFill="1" applyBorder="1" applyAlignment="1" applyProtection="1">
      <alignment/>
      <protection/>
    </xf>
    <xf numFmtId="4" fontId="2" fillId="0" borderId="8" xfId="0" applyNumberFormat="1" applyFont="1" applyFill="1" applyBorder="1" applyAlignment="1" applyProtection="1">
      <alignment/>
      <protection/>
    </xf>
    <xf numFmtId="4" fontId="7" fillId="0" borderId="7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" fontId="7" fillId="0" borderId="7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/>
      <protection/>
    </xf>
    <xf numFmtId="4" fontId="2" fillId="0" borderId="4" xfId="0" applyNumberFormat="1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4" fontId="18" fillId="0" borderId="7" xfId="0" applyNumberFormat="1" applyFont="1" applyFill="1" applyBorder="1" applyAlignment="1" applyProtection="1">
      <alignment horizontal="right"/>
      <protection/>
    </xf>
    <xf numFmtId="4" fontId="21" fillId="0" borderId="8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19" fillId="0" borderId="8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/>
      <protection/>
    </xf>
    <xf numFmtId="4" fontId="2" fillId="0" borderId="5" xfId="0" applyNumberFormat="1" applyFont="1" applyFill="1" applyBorder="1" applyAlignment="1" applyProtection="1">
      <alignment/>
      <protection/>
    </xf>
    <xf numFmtId="4" fontId="2" fillId="0" borderId="2" xfId="0" applyNumberFormat="1" applyFont="1" applyFill="1" applyBorder="1" applyAlignment="1" applyProtection="1">
      <alignment/>
      <protection/>
    </xf>
    <xf numFmtId="1" fontId="12" fillId="0" borderId="7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left"/>
      <protection/>
    </xf>
    <xf numFmtId="4" fontId="7" fillId="0" borderId="4" xfId="0" applyNumberFormat="1" applyFont="1" applyFill="1" applyBorder="1" applyAlignment="1" applyProtection="1">
      <alignment/>
      <protection/>
    </xf>
    <xf numFmtId="4" fontId="7" fillId="0" borderId="9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1" fontId="2" fillId="0" borderId="7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1" fontId="7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1" fontId="15" fillId="0" borderId="8" xfId="0" applyNumberFormat="1" applyFont="1" applyFill="1" applyBorder="1" applyAlignment="1" applyProtection="1">
      <alignment horizontal="center"/>
      <protection/>
    </xf>
    <xf numFmtId="2" fontId="15" fillId="0" borderId="8" xfId="0" applyNumberFormat="1" applyFont="1" applyFill="1" applyBorder="1" applyAlignment="1" applyProtection="1">
      <alignment horizontal="center"/>
      <protection/>
    </xf>
    <xf numFmtId="4" fontId="11" fillId="0" borderId="9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left"/>
      <protection/>
    </xf>
    <xf numFmtId="4" fontId="7" fillId="0" borderId="6" xfId="0" applyNumberFormat="1" applyFont="1" applyFill="1" applyBorder="1" applyAlignment="1" applyProtection="1">
      <alignment/>
      <protection/>
    </xf>
    <xf numFmtId="2" fontId="16" fillId="0" borderId="8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left"/>
      <protection/>
    </xf>
    <xf numFmtId="2" fontId="2" fillId="0" borderId="9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4" fontId="2" fillId="0" borderId="5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" fontId="2" fillId="0" borderId="4" xfId="0" applyNumberFormat="1" applyFont="1" applyFill="1" applyBorder="1" applyAlignment="1" applyProtection="1">
      <alignment horizontal="center"/>
      <protection/>
    </xf>
    <xf numFmtId="1" fontId="2" fillId="0" borderId="8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left"/>
      <protection/>
    </xf>
    <xf numFmtId="2" fontId="7" fillId="0" borderId="8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7" fillId="0" borderId="5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2" fontId="2" fillId="0" borderId="3" xfId="0" applyNumberFormat="1" applyFont="1" applyFill="1" applyBorder="1" applyAlignment="1" applyProtection="1">
      <alignment horizontal="center"/>
      <protection/>
    </xf>
    <xf numFmtId="4" fontId="11" fillId="0" borderId="1" xfId="0" applyNumberFormat="1" applyFont="1" applyFill="1" applyBorder="1" applyAlignment="1" applyProtection="1">
      <alignment/>
      <protection/>
    </xf>
    <xf numFmtId="4" fontId="11" fillId="0" borderId="4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left"/>
      <protection/>
    </xf>
    <xf numFmtId="4" fontId="7" fillId="0" borderId="3" xfId="0" applyNumberFormat="1" applyFont="1" applyFill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4" fontId="7" fillId="0" borderId="9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" fontId="26" fillId="0" borderId="0" xfId="0" applyNumberFormat="1" applyFont="1" applyFill="1" applyBorder="1" applyAlignment="1" applyProtection="1">
      <alignment horizontal="left"/>
      <protection/>
    </xf>
    <xf numFmtId="2" fontId="26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15" fillId="0" borderId="8" xfId="0" applyNumberFormat="1" applyFont="1" applyFill="1" applyBorder="1" applyAlignment="1" applyProtection="1">
      <alignment horizontal="left"/>
      <protection/>
    </xf>
    <xf numFmtId="0" fontId="11" fillId="0" borderId="8" xfId="0" applyNumberFormat="1" applyFont="1" applyFill="1" applyBorder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4" fontId="2" fillId="0" borderId="8" xfId="0" applyNumberFormat="1" applyFont="1" applyFill="1" applyBorder="1" applyAlignment="1" applyProtection="1">
      <alignment horizontal="left"/>
      <protection/>
    </xf>
    <xf numFmtId="4" fontId="11" fillId="0" borderId="8" xfId="0" applyNumberFormat="1" applyFont="1" applyFill="1" applyBorder="1" applyAlignment="1" applyProtection="1">
      <alignment horizontal="left"/>
      <protection/>
    </xf>
    <xf numFmtId="4" fontId="11" fillId="0" borderId="0" xfId="0" applyNumberFormat="1" applyFont="1" applyFill="1" applyBorder="1" applyAlignment="1" applyProtection="1">
      <alignment horizontal="left"/>
      <protection/>
    </xf>
    <xf numFmtId="2" fontId="7" fillId="0" borderId="8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20" fillId="0" borderId="8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right"/>
      <protection/>
    </xf>
    <xf numFmtId="4" fontId="7" fillId="0" borderId="9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29" fillId="0" borderId="7" xfId="0" applyNumberFormat="1" applyFont="1" applyFill="1" applyBorder="1" applyAlignment="1" applyProtection="1">
      <alignment horizontal="center"/>
      <protection/>
    </xf>
    <xf numFmtId="0" fontId="29" fillId="0" borderId="8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4" fontId="11" fillId="0" borderId="9" xfId="0" applyNumberFormat="1" applyFont="1" applyFill="1" applyBorder="1" applyAlignment="1" applyProtection="1">
      <alignment horizontal="right"/>
      <protection/>
    </xf>
    <xf numFmtId="0" fontId="2" fillId="0" borderId="8" xfId="0" applyNumberFormat="1" applyFont="1" applyFill="1" applyBorder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horizontal="left"/>
      <protection/>
    </xf>
    <xf numFmtId="4" fontId="20" fillId="0" borderId="0" xfId="0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0" fontId="29" fillId="0" borderId="13" xfId="0" applyNumberFormat="1" applyFont="1" applyFill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20" fillId="0" borderId="9" xfId="0" applyNumberFormat="1" applyFont="1" applyFill="1" applyBorder="1" applyAlignment="1" applyProtection="1">
      <alignment/>
      <protection/>
    </xf>
    <xf numFmtId="0" fontId="20" fillId="0" borderId="9" xfId="0" applyNumberFormat="1" applyFont="1" applyFill="1" applyBorder="1" applyAlignment="1" applyProtection="1">
      <alignment horizontal="left"/>
      <protection/>
    </xf>
    <xf numFmtId="4" fontId="4" fillId="0" borderId="2" xfId="0" applyNumberFormat="1" applyFont="1" applyFill="1" applyBorder="1" applyAlignment="1" applyProtection="1">
      <alignment horizontal="right"/>
      <protection/>
    </xf>
    <xf numFmtId="0" fontId="23" fillId="0" borderId="5" xfId="0" applyNumberFormat="1" applyFont="1" applyFill="1" applyBorder="1" applyAlignment="1" applyProtection="1">
      <alignment horizontal="left"/>
      <protection/>
    </xf>
    <xf numFmtId="1" fontId="22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horizontal="left"/>
      <protection/>
    </xf>
    <xf numFmtId="4" fontId="2" fillId="0" borderId="11" xfId="0" applyNumberFormat="1" applyFont="1" applyFill="1" applyBorder="1" applyAlignment="1" applyProtection="1">
      <alignment horizontal="left"/>
      <protection/>
    </xf>
    <xf numFmtId="2" fontId="2" fillId="0" borderId="11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1" xfId="0" applyNumberFormat="1" applyFont="1" applyFill="1" applyBorder="1" applyAlignment="1" applyProtection="1">
      <alignment horizontal="left"/>
      <protection/>
    </xf>
    <xf numFmtId="1" fontId="2" fillId="0" borderId="4" xfId="0" applyNumberFormat="1" applyFont="1" applyFill="1" applyBorder="1" applyAlignment="1" applyProtection="1">
      <alignment horizontal="left"/>
      <protection/>
    </xf>
    <xf numFmtId="4" fontId="7" fillId="0" borderId="11" xfId="0" applyNumberFormat="1" applyFont="1" applyFill="1" applyBorder="1" applyAlignment="1" applyProtection="1">
      <alignment horizontal="left"/>
      <protection/>
    </xf>
    <xf numFmtId="3" fontId="7" fillId="0" borderId="8" xfId="0" applyNumberFormat="1" applyFont="1" applyFill="1" applyBorder="1" applyAlignment="1" applyProtection="1">
      <alignment horizontal="left"/>
      <protection/>
    </xf>
    <xf numFmtId="3" fontId="2" fillId="0" borderId="8" xfId="0" applyNumberFormat="1" applyFont="1" applyFill="1" applyBorder="1" applyAlignment="1" applyProtection="1">
      <alignment horizontal="left"/>
      <protection/>
    </xf>
    <xf numFmtId="4" fontId="22" fillId="0" borderId="2" xfId="0" applyNumberFormat="1" applyFont="1" applyFill="1" applyBorder="1" applyAlignment="1" applyProtection="1">
      <alignment horizontal="right"/>
      <protection/>
    </xf>
    <xf numFmtId="4" fontId="22" fillId="0" borderId="5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4" fontId="22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3" fontId="2" fillId="0" borderId="2" xfId="0" applyNumberFormat="1" applyFont="1" applyFill="1" applyBorder="1" applyAlignment="1" applyProtection="1">
      <alignment horizontal="left"/>
      <protection/>
    </xf>
    <xf numFmtId="4" fontId="7" fillId="0" borderId="2" xfId="0" applyNumberFormat="1" applyFont="1" applyFill="1" applyBorder="1" applyAlignment="1" applyProtection="1">
      <alignment horizontal="left"/>
      <protection/>
    </xf>
    <xf numFmtId="2" fontId="2" fillId="0" borderId="6" xfId="0" applyNumberFormat="1" applyFont="1" applyFill="1" applyBorder="1" applyAlignment="1" applyProtection="1">
      <alignment horizontal="center"/>
      <protection/>
    </xf>
    <xf numFmtId="3" fontId="2" fillId="0" borderId="1" xfId="0" applyNumberFormat="1" applyFont="1" applyFill="1" applyBorder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left"/>
      <protection/>
    </xf>
    <xf numFmtId="3" fontId="2" fillId="0" borderId="11" xfId="0" applyNumberFormat="1" applyFont="1" applyFill="1" applyBorder="1" applyAlignment="1" applyProtection="1">
      <alignment horizontal="left"/>
      <protection/>
    </xf>
    <xf numFmtId="4" fontId="30" fillId="0" borderId="0" xfId="0" applyNumberFormat="1" applyFont="1" applyFill="1" applyBorder="1" applyAlignment="1" applyProtection="1">
      <alignment horizontal="left"/>
      <protection/>
    </xf>
    <xf numFmtId="4" fontId="30" fillId="0" borderId="0" xfId="0" applyNumberFormat="1" applyFont="1" applyFill="1" applyBorder="1" applyAlignment="1" applyProtection="1">
      <alignment horizontal="center"/>
      <protection/>
    </xf>
    <xf numFmtId="2" fontId="30" fillId="0" borderId="0" xfId="0" applyNumberFormat="1" applyFont="1" applyFill="1" applyBorder="1" applyAlignment="1" applyProtection="1">
      <alignment horizontal="left"/>
      <protection/>
    </xf>
    <xf numFmtId="0" fontId="30" fillId="0" borderId="10" xfId="0" applyNumberFormat="1" applyFont="1" applyFill="1" applyBorder="1" applyAlignment="1" applyProtection="1">
      <alignment horizontal="left"/>
      <protection/>
    </xf>
    <xf numFmtId="4" fontId="30" fillId="0" borderId="11" xfId="0" applyNumberFormat="1" applyFont="1" applyFill="1" applyBorder="1" applyAlignment="1" applyProtection="1">
      <alignment horizontal="right"/>
      <protection/>
    </xf>
    <xf numFmtId="4" fontId="30" fillId="0" borderId="13" xfId="0" applyNumberFormat="1" applyFont="1" applyFill="1" applyBorder="1" applyAlignment="1" applyProtection="1">
      <alignment horizontal="right"/>
      <protection/>
    </xf>
    <xf numFmtId="4" fontId="31" fillId="0" borderId="12" xfId="0" applyNumberFormat="1" applyFont="1" applyFill="1" applyBorder="1" applyAlignment="1" applyProtection="1">
      <alignment horizontal="right"/>
      <protection/>
    </xf>
    <xf numFmtId="4" fontId="31" fillId="0" borderId="11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4" fontId="4" fillId="0" borderId="6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3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" fontId="35" fillId="0" borderId="0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4" fontId="7" fillId="0" borderId="17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4" fontId="7" fillId="0" borderId="19" xfId="0" applyNumberFormat="1" applyFont="1" applyFill="1" applyBorder="1" applyAlignment="1" applyProtection="1">
      <alignment horizontal="right"/>
      <protection/>
    </xf>
    <xf numFmtId="4" fontId="7" fillId="0" borderId="17" xfId="0" applyNumberFormat="1" applyFont="1" applyFill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4" fontId="7" fillId="0" borderId="22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4" fontId="7" fillId="0" borderId="22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 horizontal="right"/>
      <protection/>
    </xf>
    <xf numFmtId="4" fontId="2" fillId="0" borderId="24" xfId="0" applyNumberFormat="1" applyFont="1" applyFill="1" applyBorder="1" applyAlignment="1" applyProtection="1">
      <alignment horizontal="right"/>
      <protection/>
    </xf>
    <xf numFmtId="3" fontId="12" fillId="0" borderId="25" xfId="0" applyNumberFormat="1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14" fillId="0" borderId="26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/>
      <protection/>
    </xf>
    <xf numFmtId="3" fontId="2" fillId="0" borderId="29" xfId="0" applyNumberFormat="1" applyFont="1" applyFill="1" applyBorder="1" applyAlignment="1" applyProtection="1">
      <alignment horizontal="center"/>
      <protection/>
    </xf>
    <xf numFmtId="4" fontId="7" fillId="0" borderId="19" xfId="0" applyNumberFormat="1" applyFont="1" applyFill="1" applyBorder="1" applyAlignment="1" applyProtection="1">
      <alignment horizontal="center"/>
      <protection/>
    </xf>
    <xf numFmtId="4" fontId="7" fillId="0" borderId="19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 horizontal="center"/>
      <protection/>
    </xf>
    <xf numFmtId="4" fontId="2" fillId="0" borderId="31" xfId="0" applyNumberFormat="1" applyFont="1" applyFill="1" applyBorder="1" applyAlignment="1" applyProtection="1">
      <alignment/>
      <protection/>
    </xf>
    <xf numFmtId="4" fontId="2" fillId="0" borderId="32" xfId="0" applyNumberFormat="1" applyFont="1" applyFill="1" applyBorder="1" applyAlignment="1" applyProtection="1">
      <alignment/>
      <protection/>
    </xf>
    <xf numFmtId="4" fontId="2" fillId="0" borderId="30" xfId="0" applyNumberFormat="1" applyFont="1" applyFill="1" applyBorder="1" applyAlignment="1" applyProtection="1">
      <alignment horizontal="center"/>
      <protection/>
    </xf>
    <xf numFmtId="4" fontId="7" fillId="0" borderId="31" xfId="0" applyNumberFormat="1" applyFont="1" applyFill="1" applyBorder="1" applyAlignment="1" applyProtection="1">
      <alignment/>
      <protection/>
    </xf>
    <xf numFmtId="4" fontId="2" fillId="0" borderId="33" xfId="0" applyNumberFormat="1" applyFont="1" applyFill="1" applyBorder="1" applyAlignment="1" applyProtection="1">
      <alignment horizontal="center"/>
      <protection/>
    </xf>
    <xf numFmtId="4" fontId="2" fillId="0" borderId="34" xfId="0" applyNumberFormat="1" applyFont="1" applyFill="1" applyBorder="1" applyAlignment="1" applyProtection="1">
      <alignment horizontal="center"/>
      <protection/>
    </xf>
    <xf numFmtId="1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4" fontId="2" fillId="0" borderId="24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35" xfId="0" applyNumberFormat="1" applyFont="1" applyFill="1" applyBorder="1" applyAlignment="1" applyProtection="1">
      <alignment/>
      <protection/>
    </xf>
    <xf numFmtId="1" fontId="2" fillId="0" borderId="36" xfId="0" applyNumberFormat="1" applyFont="1" applyFill="1" applyBorder="1" applyAlignment="1" applyProtection="1">
      <alignment horizontal="center"/>
      <protection/>
    </xf>
    <xf numFmtId="2" fontId="15" fillId="0" borderId="37" xfId="0" applyNumberFormat="1" applyFont="1" applyFill="1" applyBorder="1" applyAlignment="1" applyProtection="1">
      <alignment/>
      <protection/>
    </xf>
    <xf numFmtId="1" fontId="2" fillId="0" borderId="37" xfId="0" applyNumberFormat="1" applyFont="1" applyFill="1" applyBorder="1" applyAlignment="1" applyProtection="1">
      <alignment horizontal="center"/>
      <protection/>
    </xf>
    <xf numFmtId="1" fontId="19" fillId="0" borderId="37" xfId="0" applyNumberFormat="1" applyFont="1" applyFill="1" applyBorder="1" applyAlignment="1" applyProtection="1">
      <alignment horizontal="center"/>
      <protection/>
    </xf>
    <xf numFmtId="1" fontId="2" fillId="0" borderId="38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0" fontId="2" fillId="0" borderId="37" xfId="0" applyNumberFormat="1" applyFont="1" applyFill="1" applyBorder="1" applyAlignment="1" applyProtection="1">
      <alignment horizontal="center"/>
      <protection/>
    </xf>
    <xf numFmtId="3" fontId="12" fillId="0" borderId="30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/>
    </xf>
    <xf numFmtId="3" fontId="12" fillId="0" borderId="29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 horizontal="center"/>
      <protection/>
    </xf>
    <xf numFmtId="3" fontId="2" fillId="0" borderId="30" xfId="0" applyNumberFormat="1" applyFont="1" applyFill="1" applyBorder="1" applyAlignment="1" applyProtection="1">
      <alignment horizontal="center"/>
      <protection/>
    </xf>
    <xf numFmtId="4" fontId="2" fillId="0" borderId="31" xfId="0" applyNumberFormat="1" applyFont="1" applyFill="1" applyBorder="1" applyAlignment="1" applyProtection="1">
      <alignment horizontal="right"/>
      <protection/>
    </xf>
    <xf numFmtId="3" fontId="7" fillId="0" borderId="30" xfId="0" applyNumberFormat="1" applyFont="1" applyFill="1" applyBorder="1" applyAlignment="1" applyProtection="1">
      <alignment horizontal="center"/>
      <protection/>
    </xf>
    <xf numFmtId="1" fontId="2" fillId="0" borderId="30" xfId="0" applyNumberFormat="1" applyFont="1" applyFill="1" applyBorder="1" applyAlignment="1" applyProtection="1">
      <alignment horizontal="center"/>
      <protection/>
    </xf>
    <xf numFmtId="2" fontId="2" fillId="0" borderId="31" xfId="0" applyNumberFormat="1" applyFont="1" applyFill="1" applyBorder="1" applyAlignment="1" applyProtection="1">
      <alignment/>
      <protection/>
    </xf>
    <xf numFmtId="3" fontId="7" fillId="0" borderId="33" xfId="0" applyNumberFormat="1" applyFont="1" applyFill="1" applyBorder="1" applyAlignment="1" applyProtection="1">
      <alignment horizontal="center"/>
      <protection/>
    </xf>
    <xf numFmtId="1" fontId="12" fillId="0" borderId="17" xfId="0" applyNumberFormat="1" applyFont="1" applyFill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2" fontId="2" fillId="0" borderId="32" xfId="0" applyNumberFormat="1" applyFont="1" applyFill="1" applyBorder="1" applyAlignment="1" applyProtection="1">
      <alignment horizontal="right"/>
      <protection/>
    </xf>
    <xf numFmtId="1" fontId="7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4" fontId="18" fillId="0" borderId="24" xfId="0" applyNumberFormat="1" applyFont="1" applyFill="1" applyBorder="1" applyAlignment="1" applyProtection="1">
      <alignment horizontal="right"/>
      <protection/>
    </xf>
    <xf numFmtId="4" fontId="18" fillId="0" borderId="22" xfId="0" applyNumberFormat="1" applyFont="1" applyFill="1" applyBorder="1" applyAlignment="1" applyProtection="1">
      <alignment horizontal="right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2" fontId="2" fillId="0" borderId="3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" fontId="2" fillId="0" borderId="8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4" fontId="7" fillId="0" borderId="2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7" fillId="0" borderId="8" xfId="0" applyNumberFormat="1" applyFont="1" applyFill="1" applyBorder="1" applyAlignment="1" applyProtection="1">
      <alignment horizontal="right"/>
      <protection/>
    </xf>
    <xf numFmtId="2" fontId="15" fillId="0" borderId="37" xfId="0" applyNumberFormat="1" applyFont="1" applyFill="1" applyBorder="1" applyAlignment="1" applyProtection="1">
      <alignment horizontal="center"/>
      <protection/>
    </xf>
    <xf numFmtId="2" fontId="2" fillId="0" borderId="37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4" fontId="2" fillId="0" borderId="27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 horizontal="left"/>
      <protection/>
    </xf>
    <xf numFmtId="4" fontId="7" fillId="0" borderId="27" xfId="0" applyNumberFormat="1" applyFont="1" applyFill="1" applyBorder="1" applyAlignment="1" applyProtection="1">
      <alignment horizontal="right"/>
      <protection/>
    </xf>
    <xf numFmtId="4" fontId="2" fillId="0" borderId="40" xfId="0" applyNumberFormat="1" applyFont="1" applyFill="1" applyBorder="1" applyAlignment="1" applyProtection="1">
      <alignment horizontal="right"/>
      <protection/>
    </xf>
    <xf numFmtId="4" fontId="2" fillId="0" borderId="26" xfId="0" applyNumberFormat="1" applyFont="1" applyFill="1" applyBorder="1" applyAlignment="1" applyProtection="1">
      <alignment horizontal="right"/>
      <protection/>
    </xf>
    <xf numFmtId="4" fontId="2" fillId="0" borderId="28" xfId="0" applyNumberFormat="1" applyFont="1" applyFill="1" applyBorder="1" applyAlignment="1" applyProtection="1">
      <alignment horizontal="right"/>
      <protection/>
    </xf>
    <xf numFmtId="3" fontId="2" fillId="0" borderId="25" xfId="0" applyNumberFormat="1" applyFont="1" applyFill="1" applyBorder="1" applyAlignment="1" applyProtection="1">
      <alignment horizontal="center"/>
      <protection/>
    </xf>
    <xf numFmtId="4" fontId="2" fillId="0" borderId="26" xfId="0" applyNumberFormat="1" applyFont="1" applyFill="1" applyBorder="1" applyAlignment="1" applyProtection="1">
      <alignment horizontal="center"/>
      <protection/>
    </xf>
    <xf numFmtId="2" fontId="2" fillId="0" borderId="27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4" fontId="2" fillId="0" borderId="27" xfId="0" applyNumberFormat="1" applyFont="1" applyFill="1" applyBorder="1" applyAlignment="1" applyProtection="1">
      <alignment/>
      <protection/>
    </xf>
    <xf numFmtId="4" fontId="2" fillId="0" borderId="26" xfId="0" applyNumberFormat="1" applyFont="1" applyFill="1" applyBorder="1" applyAlignment="1" applyProtection="1">
      <alignment/>
      <protection/>
    </xf>
    <xf numFmtId="4" fontId="2" fillId="0" borderId="28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2" fontId="7" fillId="0" borderId="8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4" fontId="7" fillId="0" borderId="22" xfId="0" applyNumberFormat="1" applyFont="1" applyFill="1" applyBorder="1" applyAlignment="1" applyProtection="1">
      <alignment/>
      <protection/>
    </xf>
    <xf numFmtId="4" fontId="2" fillId="0" borderId="41" xfId="0" applyNumberFormat="1" applyFont="1" applyFill="1" applyBorder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1" fontId="2" fillId="0" borderId="29" xfId="0" applyNumberFormat="1" applyFont="1" applyFill="1" applyBorder="1" applyAlignment="1" applyProtection="1">
      <alignment horizontal="center"/>
      <protection/>
    </xf>
    <xf numFmtId="1" fontId="7" fillId="0" borderId="17" xfId="0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11" fillId="0" borderId="20" xfId="0" applyNumberFormat="1" applyFont="1" applyFill="1" applyBorder="1" applyAlignment="1" applyProtection="1">
      <alignment horizontal="left"/>
      <protection/>
    </xf>
    <xf numFmtId="2" fontId="2" fillId="0" borderId="21" xfId="0" applyNumberFormat="1" applyFont="1" applyFill="1" applyBorder="1" applyAlignment="1" applyProtection="1">
      <alignment horizontal="right"/>
      <protection/>
    </xf>
    <xf numFmtId="2" fontId="2" fillId="0" borderId="31" xfId="0" applyNumberFormat="1" applyFont="1" applyFill="1" applyBorder="1" applyAlignment="1" applyProtection="1">
      <alignment horizontal="right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2" fillId="0" borderId="33" xfId="0" applyNumberFormat="1" applyFont="1" applyFill="1" applyBorder="1" applyAlignment="1" applyProtection="1">
      <alignment horizontal="center"/>
      <protection/>
    </xf>
    <xf numFmtId="1" fontId="2" fillId="0" borderId="24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1" fontId="2" fillId="0" borderId="16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Fill="1" applyBorder="1" applyAlignment="1" applyProtection="1">
      <alignment horizontal="right"/>
      <protection/>
    </xf>
    <xf numFmtId="1" fontId="2" fillId="0" borderId="42" xfId="0" applyNumberFormat="1" applyFont="1" applyFill="1" applyBorder="1" applyAlignment="1" applyProtection="1">
      <alignment horizontal="center"/>
      <protection/>
    </xf>
    <xf numFmtId="1" fontId="2" fillId="0" borderId="43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Fill="1" applyBorder="1" applyAlignment="1" applyProtection="1">
      <alignment horizontal="center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1" fontId="2" fillId="0" borderId="25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2" fillId="0" borderId="27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left"/>
      <protection/>
    </xf>
    <xf numFmtId="2" fontId="2" fillId="0" borderId="28" xfId="0" applyNumberFormat="1" applyFont="1" applyFill="1" applyBorder="1" applyAlignment="1" applyProtection="1">
      <alignment horizontal="right"/>
      <protection/>
    </xf>
    <xf numFmtId="2" fontId="2" fillId="0" borderId="32" xfId="0" applyNumberFormat="1" applyFont="1" applyFill="1" applyBorder="1" applyAlignment="1" applyProtection="1">
      <alignment/>
      <protection/>
    </xf>
    <xf numFmtId="4" fontId="2" fillId="0" borderId="34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/>
      <protection/>
    </xf>
    <xf numFmtId="0" fontId="29" fillId="0" borderId="25" xfId="0" applyNumberFormat="1" applyFont="1" applyFill="1" applyBorder="1" applyAlignment="1" applyProtection="1">
      <alignment horizontal="center"/>
      <protection/>
    </xf>
    <xf numFmtId="0" fontId="29" fillId="0" borderId="27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center"/>
      <protection/>
    </xf>
    <xf numFmtId="0" fontId="8" fillId="0" borderId="26" xfId="0" applyNumberFormat="1" applyFont="1" applyFill="1" applyBorder="1" applyAlignment="1" applyProtection="1">
      <alignment horizontal="center"/>
      <protection/>
    </xf>
    <xf numFmtId="0" fontId="29" fillId="0" borderId="28" xfId="0" applyNumberFormat="1" applyFont="1" applyFill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 horizontal="right"/>
      <protection/>
    </xf>
    <xf numFmtId="2" fontId="2" fillId="0" borderId="35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0" fontId="12" fillId="0" borderId="30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right"/>
      <protection/>
    </xf>
    <xf numFmtId="1" fontId="7" fillId="0" borderId="27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9" fillId="0" borderId="20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29" fillId="0" borderId="39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7" fillId="0" borderId="29" xfId="0" applyNumberFormat="1" applyFont="1" applyFill="1" applyBorder="1" applyAlignment="1" applyProtection="1">
      <alignment horizontal="center"/>
      <protection/>
    </xf>
    <xf numFmtId="2" fontId="2" fillId="0" borderId="39" xfId="0" applyNumberFormat="1" applyFont="1" applyFill="1" applyBorder="1" applyAlignment="1" applyProtection="1">
      <alignment horizontal="right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1" fillId="0" borderId="18" xfId="0" applyNumberFormat="1" applyFont="1" applyFill="1" applyBorder="1" applyAlignment="1" applyProtection="1">
      <alignment/>
      <protection/>
    </xf>
    <xf numFmtId="4" fontId="11" fillId="0" borderId="20" xfId="0" applyNumberFormat="1" applyFont="1" applyFill="1" applyBorder="1" applyAlignment="1" applyProtection="1">
      <alignment/>
      <protection/>
    </xf>
    <xf numFmtId="4" fontId="7" fillId="0" borderId="31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/>
      <protection/>
    </xf>
    <xf numFmtId="4" fontId="11" fillId="0" borderId="24" xfId="0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1" fontId="2" fillId="0" borderId="34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4" fontId="7" fillId="0" borderId="7" xfId="0" applyNumberFormat="1" applyFont="1" applyFill="1" applyBorder="1" applyAlignment="1" applyProtection="1">
      <alignment horizontal="right"/>
      <protection/>
    </xf>
    <xf numFmtId="4" fontId="2" fillId="0" borderId="35" xfId="0" applyNumberFormat="1" applyFont="1" applyFill="1" applyBorder="1" applyAlignment="1" applyProtection="1">
      <alignment horizontal="right"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11" fillId="0" borderId="27" xfId="0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4" fontId="7" fillId="0" borderId="36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4" fontId="2" fillId="0" borderId="37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 horizontal="right"/>
      <protection/>
    </xf>
    <xf numFmtId="4" fontId="2" fillId="0" borderId="37" xfId="0" applyNumberFormat="1" applyFont="1" applyFill="1" applyBorder="1" applyAlignment="1" applyProtection="1">
      <alignment horizontal="right"/>
      <protection/>
    </xf>
    <xf numFmtId="4" fontId="2" fillId="0" borderId="38" xfId="0" applyNumberFormat="1" applyFont="1" applyFill="1" applyBorder="1" applyAlignment="1" applyProtection="1">
      <alignment/>
      <protection/>
    </xf>
    <xf numFmtId="0" fontId="2" fillId="0" borderId="36" xfId="0" applyNumberFormat="1" applyFont="1" applyFill="1" applyBorder="1" applyAlignment="1" applyProtection="1">
      <alignment horizontal="left"/>
      <protection/>
    </xf>
    <xf numFmtId="0" fontId="7" fillId="0" borderId="37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left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4" fontId="7" fillId="0" borderId="37" xfId="0" applyNumberFormat="1" applyFont="1" applyFill="1" applyBorder="1" applyAlignment="1" applyProtection="1">
      <alignment horizontal="center"/>
      <protection/>
    </xf>
    <xf numFmtId="4" fontId="2" fillId="0" borderId="37" xfId="0" applyNumberFormat="1" applyFont="1" applyFill="1" applyBorder="1" applyAlignment="1" applyProtection="1">
      <alignment horizontal="left"/>
      <protection/>
    </xf>
    <xf numFmtId="3" fontId="2" fillId="0" borderId="44" xfId="0" applyNumberFormat="1" applyFont="1" applyFill="1" applyBorder="1" applyAlignment="1" applyProtection="1">
      <alignment horizontal="center"/>
      <protection/>
    </xf>
    <xf numFmtId="3" fontId="2" fillId="0" borderId="42" xfId="0" applyNumberFormat="1" applyFont="1" applyFill="1" applyBorder="1" applyAlignment="1" applyProtection="1">
      <alignment horizontal="center"/>
      <protection/>
    </xf>
    <xf numFmtId="3" fontId="2" fillId="0" borderId="45" xfId="0" applyNumberFormat="1" applyFont="1" applyFill="1" applyBorder="1" applyAlignment="1" applyProtection="1">
      <alignment horizontal="center"/>
      <protection/>
    </xf>
    <xf numFmtId="4" fontId="2" fillId="0" borderId="46" xfId="0" applyNumberFormat="1" applyFont="1" applyFill="1" applyBorder="1" applyAlignment="1" applyProtection="1">
      <alignment/>
      <protection/>
    </xf>
    <xf numFmtId="3" fontId="2" fillId="0" borderId="47" xfId="0" applyNumberFormat="1" applyFont="1" applyFill="1" applyBorder="1" applyAlignment="1" applyProtection="1">
      <alignment horizontal="center"/>
      <protection/>
    </xf>
    <xf numFmtId="4" fontId="7" fillId="0" borderId="48" xfId="0" applyNumberFormat="1" applyFont="1" applyFill="1" applyBorder="1" applyAlignment="1" applyProtection="1">
      <alignment/>
      <protection/>
    </xf>
    <xf numFmtId="4" fontId="7" fillId="0" borderId="49" xfId="0" applyNumberFormat="1" applyFont="1" applyFill="1" applyBorder="1" applyAlignment="1" applyProtection="1">
      <alignment/>
      <protection/>
    </xf>
    <xf numFmtId="4" fontId="7" fillId="0" borderId="50" xfId="0" applyNumberFormat="1" applyFont="1" applyFill="1" applyBorder="1" applyAlignment="1" applyProtection="1">
      <alignment/>
      <protection/>
    </xf>
    <xf numFmtId="4" fontId="7" fillId="0" borderId="51" xfId="0" applyNumberFormat="1" applyFont="1" applyFill="1" applyBorder="1" applyAlignment="1" applyProtection="1">
      <alignment/>
      <protection/>
    </xf>
    <xf numFmtId="4" fontId="2" fillId="0" borderId="52" xfId="0" applyNumberFormat="1" applyFont="1" applyFill="1" applyBorder="1" applyAlignment="1" applyProtection="1">
      <alignment/>
      <protection/>
    </xf>
    <xf numFmtId="4" fontId="2" fillId="0" borderId="53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 horizontal="center"/>
      <protection/>
    </xf>
    <xf numFmtId="2" fontId="15" fillId="0" borderId="24" xfId="0" applyNumberFormat="1" applyFont="1" applyFill="1" applyBorder="1" applyAlignment="1" applyProtection="1">
      <alignment horizontal="center"/>
      <protection/>
    </xf>
    <xf numFmtId="1" fontId="15" fillId="0" borderId="2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4" fontId="7" fillId="0" borderId="8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/>
      <protection/>
    </xf>
    <xf numFmtId="4" fontId="2" fillId="0" borderId="32" xfId="0" applyNumberFormat="1" applyFont="1" applyFill="1" applyBorder="1" applyAlignment="1" applyProtection="1">
      <alignment horizontal="right"/>
      <protection/>
    </xf>
    <xf numFmtId="3" fontId="7" fillId="0" borderId="17" xfId="0" applyNumberFormat="1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2" fillId="0" borderId="35" xfId="0" applyNumberFormat="1" applyFont="1" applyFill="1" applyBorder="1" applyAlignment="1" applyProtection="1">
      <alignment horizontal="center"/>
      <protection/>
    </xf>
    <xf numFmtId="4" fontId="18" fillId="0" borderId="31" xfId="0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 horizontal="center"/>
      <protection/>
    </xf>
    <xf numFmtId="4" fontId="7" fillId="0" borderId="42" xfId="0" applyNumberFormat="1" applyFont="1" applyFill="1" applyBorder="1" applyAlignment="1" applyProtection="1">
      <alignment horizontal="center"/>
      <protection/>
    </xf>
    <xf numFmtId="4" fontId="2" fillId="0" borderId="42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4" fontId="7" fillId="0" borderId="54" xfId="0" applyNumberFormat="1" applyFont="1" applyFill="1" applyBorder="1" applyAlignment="1" applyProtection="1">
      <alignment/>
      <protection/>
    </xf>
    <xf numFmtId="0" fontId="13" fillId="0" borderId="37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/>
    </xf>
    <xf numFmtId="4" fontId="2" fillId="0" borderId="37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left"/>
      <protection/>
    </xf>
    <xf numFmtId="0" fontId="11" fillId="0" borderId="26" xfId="0" applyNumberFormat="1" applyFont="1" applyFill="1" applyBorder="1" applyAlignment="1" applyProtection="1">
      <alignment horizontal="left"/>
      <protection/>
    </xf>
    <xf numFmtId="4" fontId="2" fillId="0" borderId="29" xfId="0" applyNumberFormat="1" applyFont="1" applyFill="1" applyBorder="1" applyAlignment="1" applyProtection="1">
      <alignment horizontal="center"/>
      <protection/>
    </xf>
    <xf numFmtId="4" fontId="2" fillId="0" borderId="39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 horizontal="center"/>
      <protection/>
    </xf>
    <xf numFmtId="4" fontId="7" fillId="0" borderId="9" xfId="0" applyNumberFormat="1" applyFont="1" applyFill="1" applyBorder="1" applyAlignment="1" applyProtection="1">
      <alignment horizontal="right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32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7" fillId="0" borderId="36" xfId="0" applyNumberFormat="1" applyFont="1" applyFill="1" applyBorder="1" applyAlignment="1" applyProtection="1">
      <alignment horizontal="right"/>
      <protection/>
    </xf>
    <xf numFmtId="4" fontId="7" fillId="0" borderId="37" xfId="0" applyNumberFormat="1" applyFont="1" applyFill="1" applyBorder="1" applyAlignment="1" applyProtection="1">
      <alignment horizontal="right"/>
      <protection/>
    </xf>
    <xf numFmtId="4" fontId="2" fillId="0" borderId="37" xfId="0" applyNumberFormat="1" applyFont="1" applyFill="1" applyBorder="1" applyAlignment="1" applyProtection="1">
      <alignment horizontal="right"/>
      <protection/>
    </xf>
    <xf numFmtId="0" fontId="29" fillId="0" borderId="37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left"/>
      <protection/>
    </xf>
    <xf numFmtId="4" fontId="7" fillId="0" borderId="37" xfId="0" applyNumberFormat="1" applyFont="1" applyFill="1" applyBorder="1" applyAlignment="1" applyProtection="1">
      <alignment horizontal="left"/>
      <protection/>
    </xf>
    <xf numFmtId="4" fontId="7" fillId="0" borderId="37" xfId="0" applyNumberFormat="1" applyFont="1" applyFill="1" applyBorder="1" applyAlignment="1" applyProtection="1">
      <alignment horizontal="left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29" fillId="0" borderId="33" xfId="0" applyNumberFormat="1" applyFont="1" applyFill="1" applyBorder="1" applyAlignment="1" applyProtection="1">
      <alignment horizontal="center"/>
      <protection/>
    </xf>
    <xf numFmtId="0" fontId="29" fillId="0" borderId="24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center"/>
      <protection/>
    </xf>
    <xf numFmtId="0" fontId="29" fillId="0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right"/>
      <protection/>
    </xf>
    <xf numFmtId="0" fontId="29" fillId="0" borderId="38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/>
      <protection/>
    </xf>
    <xf numFmtId="0" fontId="2" fillId="0" borderId="37" xfId="0" applyNumberFormat="1" applyFont="1" applyFill="1" applyBorder="1" applyAlignment="1" applyProtection="1">
      <alignment/>
      <protection/>
    </xf>
    <xf numFmtId="4" fontId="7" fillId="0" borderId="29" xfId="0" applyNumberFormat="1" applyFont="1" applyFill="1" applyBorder="1" applyAlignment="1" applyProtection="1">
      <alignment horizontal="left"/>
      <protection/>
    </xf>
    <xf numFmtId="3" fontId="7" fillId="0" borderId="17" xfId="0" applyNumberFormat="1" applyFont="1" applyFill="1" applyBorder="1" applyAlignment="1" applyProtection="1">
      <alignment horizontal="left"/>
      <protection/>
    </xf>
    <xf numFmtId="1" fontId="2" fillId="0" borderId="20" xfId="0" applyNumberFormat="1" applyFont="1" applyFill="1" applyBorder="1" applyAlignment="1" applyProtection="1">
      <alignment horizontal="left"/>
      <protection/>
    </xf>
    <xf numFmtId="4" fontId="2" fillId="0" borderId="39" xfId="0" applyNumberFormat="1" applyFont="1" applyFill="1" applyBorder="1" applyAlignment="1" applyProtection="1">
      <alignment horizontal="right"/>
      <protection/>
    </xf>
    <xf numFmtId="4" fontId="7" fillId="0" borderId="30" xfId="0" applyNumberFormat="1" applyFont="1" applyFill="1" applyBorder="1" applyAlignment="1" applyProtection="1">
      <alignment horizontal="left"/>
      <protection/>
    </xf>
    <xf numFmtId="4" fontId="2" fillId="0" borderId="30" xfId="0" applyNumberFormat="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left"/>
      <protection/>
    </xf>
    <xf numFmtId="4" fontId="2" fillId="0" borderId="38" xfId="0" applyNumberFormat="1" applyFont="1" applyFill="1" applyBorder="1" applyAlignment="1" applyProtection="1">
      <alignment horizontal="right"/>
      <protection/>
    </xf>
    <xf numFmtId="2" fontId="7" fillId="0" borderId="31" xfId="0" applyNumberFormat="1" applyFont="1" applyFill="1" applyBorder="1" applyAlignment="1" applyProtection="1">
      <alignment horizontal="right"/>
      <protection/>
    </xf>
    <xf numFmtId="0" fontId="29" fillId="0" borderId="22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9" fillId="0" borderId="31" xfId="0" applyNumberFormat="1" applyFont="1" applyFill="1" applyBorder="1" applyAlignment="1" applyProtection="1">
      <alignment horizontal="center"/>
      <protection/>
    </xf>
    <xf numFmtId="2" fontId="36" fillId="0" borderId="0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/>
      <protection/>
    </xf>
    <xf numFmtId="2" fontId="36" fillId="0" borderId="0" xfId="0" applyNumberFormat="1" applyFont="1" applyFill="1" applyBorder="1" applyAlignment="1" applyProtection="1">
      <alignment/>
      <protection/>
    </xf>
    <xf numFmtId="0" fontId="7" fillId="0" borderId="22" xfId="0" applyNumberFormat="1" applyFont="1" applyFill="1" applyBorder="1" applyAlignment="1" applyProtection="1">
      <alignment horizontal="left"/>
      <protection/>
    </xf>
    <xf numFmtId="1" fontId="15" fillId="0" borderId="37" xfId="0" applyNumberFormat="1" applyFont="1" applyFill="1" applyBorder="1" applyAlignment="1" applyProtection="1">
      <alignment horizontal="center"/>
      <protection/>
    </xf>
    <xf numFmtId="0" fontId="7" fillId="0" borderId="37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/>
      <protection/>
    </xf>
    <xf numFmtId="2" fontId="2" fillId="0" borderId="31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left"/>
      <protection/>
    </xf>
    <xf numFmtId="1" fontId="2" fillId="0" borderId="37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1" fillId="0" borderId="20" xfId="0" applyNumberFormat="1" applyFont="1" applyFill="1" applyBorder="1" applyAlignment="1" applyProtection="1">
      <alignment horizontal="right"/>
      <protection/>
    </xf>
    <xf numFmtId="0" fontId="12" fillId="0" borderId="43" xfId="0" applyNumberFormat="1" applyFont="1" applyFill="1" applyBorder="1" applyAlignment="1" applyProtection="1">
      <alignment horizontal="center"/>
      <protection/>
    </xf>
    <xf numFmtId="4" fontId="7" fillId="0" borderId="37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center"/>
      <protection/>
    </xf>
    <xf numFmtId="4" fontId="7" fillId="0" borderId="37" xfId="0" applyNumberFormat="1" applyFont="1" applyFill="1" applyBorder="1" applyAlignment="1" applyProtection="1">
      <alignment horizontal="center"/>
      <protection/>
    </xf>
    <xf numFmtId="4" fontId="7" fillId="0" borderId="32" xfId="0" applyNumberFormat="1" applyFont="1" applyFill="1" applyBorder="1" applyAlignment="1" applyProtection="1">
      <alignment/>
      <protection/>
    </xf>
    <xf numFmtId="1" fontId="2" fillId="0" borderId="54" xfId="0" applyNumberFormat="1" applyFont="1" applyFill="1" applyBorder="1" applyAlignment="1" applyProtection="1">
      <alignment horizontal="center"/>
      <protection/>
    </xf>
    <xf numFmtId="4" fontId="7" fillId="0" borderId="54" xfId="0" applyNumberFormat="1" applyFont="1" applyFill="1" applyBorder="1" applyAlignment="1" applyProtection="1">
      <alignment horizontal="right"/>
      <protection/>
    </xf>
    <xf numFmtId="4" fontId="11" fillId="0" borderId="40" xfId="0" applyNumberFormat="1" applyFont="1" applyFill="1" applyBorder="1" applyAlignment="1" applyProtection="1">
      <alignment/>
      <protection/>
    </xf>
    <xf numFmtId="3" fontId="7" fillId="0" borderId="37" xfId="0" applyNumberFormat="1" applyFont="1" applyFill="1" applyBorder="1" applyAlignment="1" applyProtection="1">
      <alignment horizontal="lef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2" fontId="15" fillId="0" borderId="24" xfId="0" applyNumberFormat="1" applyFont="1" applyFill="1" applyBorder="1" applyAlignment="1" applyProtection="1">
      <alignment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0" fontId="29" fillId="0" borderId="36" xfId="0" applyNumberFormat="1" applyFont="1" applyFill="1" applyBorder="1" applyAlignment="1" applyProtection="1">
      <alignment horizontal="center"/>
      <protection/>
    </xf>
    <xf numFmtId="0" fontId="29" fillId="0" borderId="21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4" fontId="11" fillId="0" borderId="24" xfId="0" applyNumberFormat="1" applyFont="1" applyFill="1" applyBorder="1" applyAlignment="1" applyProtection="1">
      <alignment horizontal="right"/>
      <protection/>
    </xf>
    <xf numFmtId="4" fontId="7" fillId="0" borderId="33" xfId="0" applyNumberFormat="1" applyFont="1" applyFill="1" applyBorder="1" applyAlignment="1" applyProtection="1">
      <alignment horizontal="left"/>
      <protection/>
    </xf>
    <xf numFmtId="3" fontId="7" fillId="0" borderId="22" xfId="0" applyNumberFormat="1" applyFont="1" applyFill="1" applyBorder="1" applyAlignment="1" applyProtection="1">
      <alignment horizontal="left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Fill="1" applyBorder="1" applyAlignment="1" applyProtection="1">
      <alignment horizontal="center"/>
      <protection/>
    </xf>
    <xf numFmtId="4" fontId="2" fillId="0" borderId="17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/>
    </xf>
    <xf numFmtId="0" fontId="13" fillId="0" borderId="32" xfId="0" applyNumberFormat="1" applyFont="1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4" fontId="7" fillId="0" borderId="23" xfId="0" applyNumberFormat="1" applyFont="1" applyFill="1" applyBorder="1" applyAlignment="1" applyProtection="1">
      <alignment horizontal="right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3" fontId="15" fillId="0" borderId="1" xfId="0" applyNumberFormat="1" applyFont="1" applyFill="1" applyBorder="1" applyAlignment="1" applyProtection="1">
      <alignment horizontal="left"/>
      <protection/>
    </xf>
    <xf numFmtId="0" fontId="15" fillId="0" borderId="1" xfId="0" applyNumberFormat="1" applyFont="1" applyFill="1" applyBorder="1" applyAlignment="1" applyProtection="1">
      <alignment horizontal="left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3" fontId="15" fillId="0" borderId="55" xfId="0" applyNumberFormat="1" applyFont="1" applyFill="1" applyBorder="1" applyAlignment="1" applyProtection="1">
      <alignment horizontal="left"/>
      <protection/>
    </xf>
    <xf numFmtId="2" fontId="2" fillId="0" borderId="56" xfId="0" applyNumberFormat="1" applyFont="1" applyFill="1" applyBorder="1" applyAlignment="1" applyProtection="1">
      <alignment horizontal="right"/>
      <protection/>
    </xf>
    <xf numFmtId="2" fontId="2" fillId="0" borderId="57" xfId="0" applyNumberFormat="1" applyFont="1" applyFill="1" applyBorder="1" applyAlignment="1" applyProtection="1">
      <alignment horizontal="right"/>
      <protection/>
    </xf>
    <xf numFmtId="2" fontId="2" fillId="0" borderId="37" xfId="0" applyNumberFormat="1" applyFont="1" applyFill="1" applyBorder="1" applyAlignment="1" applyProtection="1">
      <alignment/>
      <protection/>
    </xf>
    <xf numFmtId="1" fontId="15" fillId="0" borderId="37" xfId="0" applyNumberFormat="1" applyFont="1" applyFill="1" applyBorder="1" applyAlignment="1" applyProtection="1">
      <alignment/>
      <protection/>
    </xf>
    <xf numFmtId="1" fontId="15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/>
      <protection/>
    </xf>
    <xf numFmtId="2" fontId="15" fillId="0" borderId="36" xfId="0" applyNumberFormat="1" applyFont="1" applyFill="1" applyBorder="1" applyAlignment="1" applyProtection="1">
      <alignment horizontal="center"/>
      <protection/>
    </xf>
    <xf numFmtId="4" fontId="7" fillId="0" borderId="18" xfId="0" applyNumberFormat="1" applyFont="1" applyFill="1" applyBorder="1" applyAlignment="1" applyProtection="1">
      <alignment/>
      <protection/>
    </xf>
    <xf numFmtId="4" fontId="18" fillId="0" borderId="37" xfId="0" applyNumberFormat="1" applyFont="1" applyFill="1" applyBorder="1" applyAlignment="1" applyProtection="1">
      <alignment horizontal="right"/>
      <protection/>
    </xf>
    <xf numFmtId="4" fontId="7" fillId="0" borderId="5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2" fontId="7" fillId="0" borderId="32" xfId="0" applyNumberFormat="1" applyFont="1" applyFill="1" applyBorder="1" applyAlignment="1" applyProtection="1">
      <alignment horizontal="right"/>
      <protection/>
    </xf>
    <xf numFmtId="2" fontId="2" fillId="0" borderId="39" xfId="0" applyNumberFormat="1" applyFont="1" applyFill="1" applyBorder="1" applyAlignment="1" applyProtection="1">
      <alignment/>
      <protection/>
    </xf>
    <xf numFmtId="4" fontId="7" fillId="0" borderId="38" xfId="0" applyNumberFormat="1" applyFont="1" applyFill="1" applyBorder="1" applyAlignment="1" applyProtection="1">
      <alignment horizontal="right"/>
      <protection/>
    </xf>
    <xf numFmtId="4" fontId="19" fillId="0" borderId="37" xfId="0" applyNumberFormat="1" applyFont="1" applyFill="1" applyBorder="1" applyAlignment="1" applyProtection="1">
      <alignment/>
      <protection/>
    </xf>
    <xf numFmtId="4" fontId="22" fillId="0" borderId="51" xfId="0" applyNumberFormat="1" applyFont="1" applyFill="1" applyBorder="1" applyAlignment="1" applyProtection="1">
      <alignment horizontal="right"/>
      <protection/>
    </xf>
    <xf numFmtId="4" fontId="22" fillId="0" borderId="52" xfId="0" applyNumberFormat="1" applyFont="1" applyFill="1" applyBorder="1" applyAlignment="1" applyProtection="1">
      <alignment horizontal="right"/>
      <protection/>
    </xf>
    <xf numFmtId="4" fontId="22" fillId="0" borderId="50" xfId="0" applyNumberFormat="1" applyFont="1" applyFill="1" applyBorder="1" applyAlignment="1" applyProtection="1">
      <alignment horizontal="right"/>
      <protection/>
    </xf>
    <xf numFmtId="4" fontId="4" fillId="0" borderId="58" xfId="0" applyNumberFormat="1" applyFont="1" applyFill="1" applyBorder="1" applyAlignment="1" applyProtection="1">
      <alignment horizontal="right"/>
      <protection/>
    </xf>
    <xf numFmtId="2" fontId="4" fillId="0" borderId="51" xfId="0" applyNumberFormat="1" applyFont="1" applyFill="1" applyBorder="1" applyAlignment="1" applyProtection="1">
      <alignment horizontal="left"/>
      <protection/>
    </xf>
    <xf numFmtId="4" fontId="4" fillId="0" borderId="51" xfId="0" applyNumberFormat="1" applyFont="1" applyFill="1" applyBorder="1" applyAlignment="1" applyProtection="1">
      <alignment horizontal="right"/>
      <protection/>
    </xf>
    <xf numFmtId="0" fontId="4" fillId="0" borderId="58" xfId="0" applyNumberFormat="1" applyFont="1" applyFill="1" applyBorder="1" applyAlignment="1" applyProtection="1">
      <alignment horizontal="left"/>
      <protection/>
    </xf>
    <xf numFmtId="4" fontId="4" fillId="0" borderId="47" xfId="0" applyNumberFormat="1" applyFont="1" applyFill="1" applyBorder="1" applyAlignment="1" applyProtection="1">
      <alignment horizontal="left"/>
      <protection/>
    </xf>
    <xf numFmtId="4" fontId="4" fillId="0" borderId="58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 applyProtection="1">
      <alignment horizontal="center"/>
      <protection/>
    </xf>
    <xf numFmtId="2" fontId="2" fillId="0" borderId="36" xfId="0" applyNumberFormat="1" applyFont="1" applyFill="1" applyBorder="1" applyAlignment="1" applyProtection="1">
      <alignment horizontal="center"/>
      <protection/>
    </xf>
    <xf numFmtId="1" fontId="2" fillId="0" borderId="26" xfId="0" applyNumberFormat="1" applyFont="1" applyFill="1" applyBorder="1" applyAlignment="1" applyProtection="1">
      <alignment horizontal="center"/>
      <protection/>
    </xf>
    <xf numFmtId="1" fontId="7" fillId="0" borderId="59" xfId="0" applyNumberFormat="1" applyFont="1" applyFill="1" applyBorder="1" applyAlignment="1" applyProtection="1">
      <alignment horizontal="center"/>
      <protection/>
    </xf>
    <xf numFmtId="1" fontId="2" fillId="0" borderId="40" xfId="0" applyNumberFormat="1" applyFont="1" applyFill="1" applyBorder="1" applyAlignment="1" applyProtection="1">
      <alignment horizontal="center"/>
      <protection/>
    </xf>
    <xf numFmtId="4" fontId="2" fillId="0" borderId="38" xfId="0" applyNumberFormat="1" applyFont="1" applyFill="1" applyBorder="1" applyAlignment="1" applyProtection="1">
      <alignment horizontal="left"/>
      <protection/>
    </xf>
    <xf numFmtId="1" fontId="2" fillId="0" borderId="24" xfId="0" applyNumberFormat="1" applyFont="1" applyFill="1" applyBorder="1" applyAlignment="1" applyProtection="1">
      <alignment horizontal="left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3" fontId="12" fillId="0" borderId="33" xfId="0" applyNumberFormat="1" applyFont="1" applyFill="1" applyBorder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38" fillId="0" borderId="30" xfId="0" applyNumberFormat="1" applyFont="1" applyFill="1" applyBorder="1" applyAlignment="1" applyProtection="1">
      <alignment horizontal="center"/>
      <protection/>
    </xf>
    <xf numFmtId="4" fontId="39" fillId="0" borderId="0" xfId="0" applyNumberFormat="1" applyFont="1" applyFill="1" applyBorder="1" applyAlignment="1" applyProtection="1">
      <alignment horizontal="center"/>
      <protection/>
    </xf>
    <xf numFmtId="4" fontId="38" fillId="0" borderId="37" xfId="0" applyNumberFormat="1" applyFont="1" applyFill="1" applyBorder="1" applyAlignment="1" applyProtection="1">
      <alignment horizontal="center"/>
      <protection/>
    </xf>
    <xf numFmtId="0" fontId="13" fillId="0" borderId="40" xfId="0" applyNumberFormat="1" applyFont="1" applyFill="1" applyBorder="1" applyAlignment="1" applyProtection="1">
      <alignment horizontal="center"/>
      <protection/>
    </xf>
    <xf numFmtId="0" fontId="12" fillId="0" borderId="60" xfId="0" applyNumberFormat="1" applyFont="1" applyFill="1" applyBorder="1" applyAlignment="1" applyProtection="1">
      <alignment horizontal="center"/>
      <protection/>
    </xf>
    <xf numFmtId="4" fontId="19" fillId="0" borderId="37" xfId="0" applyNumberFormat="1" applyFont="1" applyFill="1" applyBorder="1" applyAlignment="1" applyProtection="1">
      <alignment horizontal="left"/>
      <protection/>
    </xf>
    <xf numFmtId="2" fontId="15" fillId="0" borderId="20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 horizontal="left"/>
      <protection/>
    </xf>
    <xf numFmtId="4" fontId="7" fillId="0" borderId="48" xfId="0" applyNumberFormat="1" applyFont="1" applyFill="1" applyBorder="1" applyAlignment="1" applyProtection="1">
      <alignment horizontal="center"/>
      <protection/>
    </xf>
    <xf numFmtId="0" fontId="2" fillId="0" borderId="50" xfId="0" applyNumberFormat="1" applyFont="1" applyFill="1" applyBorder="1" applyAlignment="1" applyProtection="1">
      <alignment horizontal="left"/>
      <protection/>
    </xf>
    <xf numFmtId="2" fontId="2" fillId="0" borderId="60" xfId="0" applyNumberFormat="1" applyFont="1" applyFill="1" applyBorder="1" applyAlignment="1" applyProtection="1">
      <alignment horizontal="center"/>
      <protection/>
    </xf>
    <xf numFmtId="4" fontId="2" fillId="0" borderId="38" xfId="0" applyNumberFormat="1" applyFont="1" applyFill="1" applyBorder="1" applyAlignment="1" applyProtection="1">
      <alignment horizontal="center"/>
      <protection/>
    </xf>
    <xf numFmtId="4" fontId="7" fillId="0" borderId="18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4" fontId="7" fillId="0" borderId="23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left"/>
      <protection/>
    </xf>
    <xf numFmtId="0" fontId="20" fillId="0" borderId="24" xfId="0" applyNumberFormat="1" applyFont="1" applyFill="1" applyBorder="1" applyAlignment="1" applyProtection="1">
      <alignment horizontal="left"/>
      <protection/>
    </xf>
    <xf numFmtId="0" fontId="29" fillId="0" borderId="54" xfId="0" applyNumberFormat="1" applyFont="1" applyFill="1" applyBorder="1" applyAlignment="1" applyProtection="1">
      <alignment horizontal="center"/>
      <protection/>
    </xf>
    <xf numFmtId="0" fontId="29" fillId="0" borderId="40" xfId="0" applyNumberFormat="1" applyFont="1" applyFill="1" applyBorder="1" applyAlignment="1" applyProtection="1">
      <alignment horizontal="center"/>
      <protection/>
    </xf>
    <xf numFmtId="0" fontId="29" fillId="0" borderId="60" xfId="0" applyNumberFormat="1" applyFont="1" applyFill="1" applyBorder="1" applyAlignment="1" applyProtection="1">
      <alignment horizontal="center"/>
      <protection/>
    </xf>
    <xf numFmtId="1" fontId="2" fillId="0" borderId="19" xfId="0" applyNumberFormat="1" applyFont="1" applyFill="1" applyBorder="1" applyAlignment="1" applyProtection="1">
      <alignment horizontal="center"/>
      <protection/>
    </xf>
    <xf numFmtId="2" fontId="2" fillId="0" borderId="38" xfId="0" applyNumberFormat="1" applyFont="1" applyFill="1" applyBorder="1" applyAlignment="1" applyProtection="1">
      <alignment/>
      <protection/>
    </xf>
    <xf numFmtId="4" fontId="19" fillId="0" borderId="9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1" fontId="2" fillId="0" borderId="59" xfId="0" applyNumberFormat="1" applyFont="1" applyFill="1" applyBorder="1" applyAlignment="1" applyProtection="1">
      <alignment horizontal="center"/>
      <protection/>
    </xf>
    <xf numFmtId="1" fontId="2" fillId="0" borderId="27" xfId="0" applyNumberFormat="1" applyFont="1" applyFill="1" applyBorder="1" applyAlignment="1" applyProtection="1">
      <alignment horizontal="left"/>
      <protection/>
    </xf>
    <xf numFmtId="2" fontId="7" fillId="0" borderId="54" xfId="0" applyNumberFormat="1" applyFont="1" applyFill="1" applyBorder="1" applyAlignment="1" applyProtection="1">
      <alignment horizontal="right"/>
      <protection/>
    </xf>
    <xf numFmtId="2" fontId="7" fillId="0" borderId="25" xfId="0" applyNumberFormat="1" applyFont="1" applyFill="1" applyBorder="1" applyAlignment="1" applyProtection="1">
      <alignment horizontal="right"/>
      <protection/>
    </xf>
    <xf numFmtId="4" fontId="2" fillId="0" borderId="61" xfId="0" applyNumberFormat="1" applyFont="1" applyFill="1" applyBorder="1" applyAlignment="1" applyProtection="1">
      <alignment horizontal="right"/>
      <protection/>
    </xf>
    <xf numFmtId="2" fontId="7" fillId="0" borderId="36" xfId="0" applyNumberFormat="1" applyFont="1" applyFill="1" applyBorder="1" applyAlignment="1" applyProtection="1">
      <alignment horizontal="right"/>
      <protection/>
    </xf>
    <xf numFmtId="2" fontId="7" fillId="0" borderId="20" xfId="0" applyNumberFormat="1" applyFont="1" applyFill="1" applyBorder="1" applyAlignment="1" applyProtection="1">
      <alignment horizontal="right"/>
      <protection/>
    </xf>
    <xf numFmtId="1" fontId="2" fillId="0" borderId="36" xfId="0" applyNumberFormat="1" applyFont="1" applyFill="1" applyBorder="1" applyAlignment="1" applyProtection="1">
      <alignment horizontal="left"/>
      <protection/>
    </xf>
    <xf numFmtId="1" fontId="2" fillId="0" borderId="44" xfId="0" applyNumberFormat="1" applyFont="1" applyFill="1" applyBorder="1" applyAlignment="1" applyProtection="1">
      <alignment horizontal="center"/>
      <protection/>
    </xf>
    <xf numFmtId="2" fontId="2" fillId="0" borderId="62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1" fontId="12" fillId="0" borderId="38" xfId="0" applyNumberFormat="1" applyFont="1" applyFill="1" applyBorder="1" applyAlignment="1" applyProtection="1">
      <alignment horizontal="center"/>
      <protection/>
    </xf>
    <xf numFmtId="4" fontId="7" fillId="0" borderId="40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1" fontId="12" fillId="0" borderId="36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3" fontId="2" fillId="0" borderId="37" xfId="0" applyNumberFormat="1" applyFont="1" applyFill="1" applyBorder="1" applyAlignment="1" applyProtection="1">
      <alignment horizontal="center"/>
      <protection/>
    </xf>
    <xf numFmtId="3" fontId="2" fillId="0" borderId="38" xfId="0" applyNumberFormat="1" applyFont="1" applyFill="1" applyBorder="1" applyAlignment="1" applyProtection="1">
      <alignment horizontal="center"/>
      <protection/>
    </xf>
    <xf numFmtId="4" fontId="7" fillId="0" borderId="30" xfId="0" applyNumberFormat="1" applyFont="1" applyFill="1" applyBorder="1" applyAlignment="1" applyProtection="1">
      <alignment/>
      <protection/>
    </xf>
    <xf numFmtId="4" fontId="2" fillId="0" borderId="30" xfId="0" applyNumberFormat="1" applyFont="1" applyFill="1" applyBorder="1" applyAlignment="1" applyProtection="1">
      <alignment/>
      <protection/>
    </xf>
    <xf numFmtId="4" fontId="2" fillId="0" borderId="33" xfId="0" applyNumberFormat="1" applyFont="1" applyFill="1" applyBorder="1" applyAlignment="1" applyProtection="1">
      <alignment/>
      <protection/>
    </xf>
    <xf numFmtId="4" fontId="7" fillId="0" borderId="60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4" fontId="7" fillId="0" borderId="34" xfId="0" applyNumberFormat="1" applyFont="1" applyFill="1" applyBorder="1" applyAlignment="1" applyProtection="1">
      <alignment horizontal="right"/>
      <protection/>
    </xf>
    <xf numFmtId="3" fontId="2" fillId="0" borderId="63" xfId="0" applyNumberFormat="1" applyFont="1" applyFill="1" applyBorder="1" applyAlignment="1" applyProtection="1">
      <alignment horizontal="center"/>
      <protection/>
    </xf>
    <xf numFmtId="4" fontId="7" fillId="0" borderId="51" xfId="0" applyNumberFormat="1" applyFont="1" applyFill="1" applyBorder="1" applyAlignment="1" applyProtection="1">
      <alignment horizontal="center"/>
      <protection/>
    </xf>
    <xf numFmtId="2" fontId="2" fillId="0" borderId="25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left"/>
      <protection/>
    </xf>
    <xf numFmtId="4" fontId="2" fillId="0" borderId="40" xfId="0" applyNumberFormat="1" applyFont="1" applyFill="1" applyBorder="1" applyAlignment="1" applyProtection="1">
      <alignment/>
      <protection/>
    </xf>
    <xf numFmtId="4" fontId="7" fillId="0" borderId="39" xfId="0" applyNumberFormat="1" applyFont="1" applyFill="1" applyBorder="1" applyAlignment="1" applyProtection="1">
      <alignment horizontal="center"/>
      <protection/>
    </xf>
    <xf numFmtId="3" fontId="7" fillId="0" borderId="20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4" fontId="7" fillId="0" borderId="32" xfId="0" applyNumberFormat="1" applyFont="1" applyFill="1" applyBorder="1" applyAlignment="1" applyProtection="1">
      <alignment horizontal="center"/>
      <protection/>
    </xf>
    <xf numFmtId="4" fontId="7" fillId="0" borderId="35" xfId="0" applyNumberFormat="1" applyFont="1" applyFill="1" applyBorder="1" applyAlignment="1" applyProtection="1">
      <alignment horizontal="center"/>
      <protection/>
    </xf>
    <xf numFmtId="3" fontId="7" fillId="0" borderId="24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left"/>
      <protection/>
    </xf>
    <xf numFmtId="4" fontId="7" fillId="0" borderId="38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2" fillId="0" borderId="36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4" fontId="2" fillId="0" borderId="29" xfId="0" applyNumberFormat="1" applyFont="1" applyFill="1" applyBorder="1" applyAlignment="1" applyProtection="1">
      <alignment horizontal="right"/>
      <protection/>
    </xf>
    <xf numFmtId="4" fontId="7" fillId="0" borderId="30" xfId="0" applyNumberFormat="1" applyFont="1" applyFill="1" applyBorder="1" applyAlignment="1" applyProtection="1">
      <alignment horizontal="right"/>
      <protection/>
    </xf>
    <xf numFmtId="4" fontId="2" fillId="0" borderId="30" xfId="0" applyNumberFormat="1" applyFont="1" applyFill="1" applyBorder="1" applyAlignment="1" applyProtection="1">
      <alignment horizontal="right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1" fontId="22" fillId="0" borderId="11" xfId="0" applyNumberFormat="1" applyFont="1" applyFill="1" applyBorder="1" applyAlignment="1" applyProtection="1">
      <alignment horizontal="center"/>
      <protection/>
    </xf>
    <xf numFmtId="1" fontId="22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" fontId="23" fillId="0" borderId="13" xfId="0" applyNumberFormat="1" applyFont="1" applyFill="1" applyBorder="1" applyAlignment="1" applyProtection="1">
      <alignment horizontal="right"/>
      <protection/>
    </xf>
    <xf numFmtId="4" fontId="23" fillId="0" borderId="12" xfId="0" applyNumberFormat="1" applyFont="1" applyFill="1" applyBorder="1" applyAlignment="1" applyProtection="1">
      <alignment horizontal="right"/>
      <protection/>
    </xf>
    <xf numFmtId="2" fontId="22" fillId="0" borderId="11" xfId="0" applyNumberFormat="1" applyFont="1" applyFill="1" applyBorder="1" applyAlignment="1" applyProtection="1">
      <alignment horizontal="right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3" fontId="7" fillId="0" borderId="29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left"/>
      <protection/>
    </xf>
    <xf numFmtId="4" fontId="2" fillId="0" borderId="24" xfId="0" applyNumberFormat="1" applyFont="1" applyFill="1" applyBorder="1" applyAlignment="1" applyProtection="1">
      <alignment horizontal="right"/>
      <protection/>
    </xf>
    <xf numFmtId="4" fontId="2" fillId="0" borderId="38" xfId="0" applyNumberFormat="1" applyFont="1" applyFill="1" applyBorder="1" applyAlignment="1" applyProtection="1">
      <alignment horizontal="right"/>
      <protection/>
    </xf>
    <xf numFmtId="4" fontId="11" fillId="0" borderId="23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left"/>
      <protection/>
    </xf>
    <xf numFmtId="2" fontId="2" fillId="0" borderId="30" xfId="0" applyNumberFormat="1" applyFont="1" applyFill="1" applyBorder="1" applyAlignment="1" applyProtection="1">
      <alignment horizontal="center"/>
      <protection/>
    </xf>
    <xf numFmtId="1" fontId="2" fillId="0" borderId="30" xfId="0" applyNumberFormat="1" applyFont="1" applyFill="1" applyBorder="1" applyAlignment="1" applyProtection="1">
      <alignment horizontal="lef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2" fontId="2" fillId="0" borderId="37" xfId="0" applyNumberFormat="1" applyFont="1" applyFill="1" applyBorder="1" applyAlignment="1" applyProtection="1">
      <alignment horizontal="left"/>
      <protection/>
    </xf>
    <xf numFmtId="2" fontId="15" fillId="0" borderId="37" xfId="0" applyNumberFormat="1" applyFont="1" applyFill="1" applyBorder="1" applyAlignment="1" applyProtection="1">
      <alignment horizontal="left"/>
      <protection/>
    </xf>
    <xf numFmtId="4" fontId="7" fillId="0" borderId="27" xfId="0" applyNumberFormat="1" applyFont="1" applyFill="1" applyBorder="1" applyAlignment="1" applyProtection="1">
      <alignment horizontal="center"/>
      <protection/>
    </xf>
    <xf numFmtId="1" fontId="12" fillId="0" borderId="33" xfId="0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left"/>
      <protection/>
    </xf>
    <xf numFmtId="0" fontId="2" fillId="0" borderId="39" xfId="0" applyNumberFormat="1" applyFont="1" applyFill="1" applyBorder="1" applyAlignment="1" applyProtection="1">
      <alignment horizontal="left"/>
      <protection/>
    </xf>
    <xf numFmtId="2" fontId="16" fillId="0" borderId="37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1" fontId="15" fillId="0" borderId="30" xfId="0" applyNumberFormat="1" applyFont="1" applyFill="1" applyBorder="1" applyAlignment="1" applyProtection="1">
      <alignment horizontal="center"/>
      <protection/>
    </xf>
    <xf numFmtId="0" fontId="7" fillId="0" borderId="36" xfId="0" applyNumberFormat="1" applyFont="1" applyFill="1" applyBorder="1" applyAlignment="1" applyProtection="1">
      <alignment horizontal="left"/>
      <protection/>
    </xf>
    <xf numFmtId="2" fontId="15" fillId="0" borderId="38" xfId="0" applyNumberFormat="1" applyFont="1" applyFill="1" applyBorder="1" applyAlignment="1" applyProtection="1">
      <alignment/>
      <protection/>
    </xf>
    <xf numFmtId="0" fontId="13" fillId="0" borderId="9" xfId="0" applyNumberFormat="1" applyFont="1" applyFill="1" applyBorder="1" applyAlignment="1" applyProtection="1">
      <alignment horizontal="center"/>
      <protection/>
    </xf>
    <xf numFmtId="1" fontId="2" fillId="0" borderId="23" xfId="0" applyNumberFormat="1" applyFont="1" applyFill="1" applyBorder="1" applyAlignment="1" applyProtection="1">
      <alignment horizontal="center"/>
      <protection/>
    </xf>
    <xf numFmtId="2" fontId="15" fillId="0" borderId="20" xfId="0" applyNumberFormat="1" applyFont="1" applyFill="1" applyBorder="1" applyAlignment="1" applyProtection="1">
      <alignment horizontal="center"/>
      <protection/>
    </xf>
    <xf numFmtId="165" fontId="7" fillId="0" borderId="37" xfId="0" applyNumberFormat="1" applyFont="1" applyFill="1" applyBorder="1" applyAlignment="1" applyProtection="1">
      <alignment horizontal="left"/>
      <protection/>
    </xf>
    <xf numFmtId="1" fontId="2" fillId="0" borderId="59" xfId="0" applyNumberFormat="1" applyFont="1" applyFill="1" applyBorder="1" applyAlignment="1" applyProtection="1">
      <alignment horizontal="center"/>
      <protection/>
    </xf>
    <xf numFmtId="1" fontId="7" fillId="0" borderId="60" xfId="0" applyNumberFormat="1" applyFont="1" applyFill="1" applyBorder="1" applyAlignment="1" applyProtection="1">
      <alignment horizontal="center"/>
      <protection/>
    </xf>
    <xf numFmtId="4" fontId="7" fillId="0" borderId="2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98"/>
  <sheetViews>
    <sheetView tabSelected="1" zoomScale="75" zoomScaleNormal="75" workbookViewId="0" topLeftCell="A1310">
      <selection activeCell="M1319" sqref="M1319"/>
    </sheetView>
  </sheetViews>
  <sheetFormatPr defaultColWidth="9.140625" defaultRowHeight="12.75"/>
  <cols>
    <col min="1" max="1" width="5.140625" style="1" customWidth="1"/>
    <col min="2" max="2" width="7.57421875" style="2" customWidth="1"/>
    <col min="3" max="3" width="6.57421875" style="2" customWidth="1"/>
    <col min="4" max="4" width="79.140625" style="3" customWidth="1"/>
    <col min="5" max="5" width="16.8515625" style="4" customWidth="1"/>
    <col min="6" max="6" width="16.7109375" style="5" customWidth="1"/>
    <col min="7" max="7" width="0" style="6" hidden="1" customWidth="1"/>
    <col min="8" max="8" width="0" style="3" hidden="1" customWidth="1"/>
    <col min="9" max="9" width="9.8515625" style="3" customWidth="1"/>
    <col min="10" max="11" width="0" style="3" hidden="1" customWidth="1"/>
    <col min="12" max="12" width="17.00390625" style="3" customWidth="1"/>
    <col min="13" max="16384" width="10.00390625" style="3" customWidth="1"/>
  </cols>
  <sheetData>
    <row r="1" spans="4:17" ht="18.75" customHeight="1">
      <c r="D1" s="7" t="s">
        <v>0</v>
      </c>
      <c r="E1" s="567" t="s">
        <v>435</v>
      </c>
      <c r="F1" s="568"/>
      <c r="G1" s="8"/>
      <c r="H1" s="8"/>
      <c r="I1" s="8"/>
      <c r="Q1" s="3">
        <v>3973494193</v>
      </c>
    </row>
    <row r="2" spans="4:9" ht="16.5" customHeight="1">
      <c r="D2" s="7" t="s">
        <v>426</v>
      </c>
      <c r="E2" s="569" t="s">
        <v>436</v>
      </c>
      <c r="F2" s="568"/>
      <c r="G2" s="8"/>
      <c r="H2" s="8"/>
      <c r="I2" s="8"/>
    </row>
    <row r="3" spans="4:9" ht="16.5" customHeight="1">
      <c r="D3" s="7"/>
      <c r="E3" s="569" t="s">
        <v>437</v>
      </c>
      <c r="F3" s="568"/>
      <c r="G3" s="8"/>
      <c r="H3" s="8"/>
      <c r="I3" s="8"/>
    </row>
    <row r="4" spans="1:9" s="1" customFormat="1" ht="19.5" customHeight="1">
      <c r="A4" s="9" t="s">
        <v>1</v>
      </c>
      <c r="B4" s="10"/>
      <c r="C4" s="10"/>
      <c r="D4" s="10"/>
      <c r="E4" s="569" t="s">
        <v>438</v>
      </c>
      <c r="F4" s="568"/>
      <c r="G4" s="8"/>
      <c r="H4" s="8"/>
      <c r="I4" s="8"/>
    </row>
    <row r="5" spans="1:9" s="1" customFormat="1" ht="24.75" customHeight="1" thickBot="1">
      <c r="A5" s="11" t="s">
        <v>2</v>
      </c>
      <c r="B5" s="10"/>
      <c r="C5" s="10"/>
      <c r="D5" s="10"/>
      <c r="E5" s="12"/>
      <c r="F5" s="13" t="s">
        <v>427</v>
      </c>
      <c r="G5" s="3"/>
      <c r="H5" s="3"/>
      <c r="I5" s="3"/>
    </row>
    <row r="6" spans="1:9" s="21" customFormat="1" ht="16.5" customHeight="1">
      <c r="A6" s="14" t="s">
        <v>3</v>
      </c>
      <c r="B6" s="15" t="s">
        <v>4</v>
      </c>
      <c r="C6" s="16" t="s">
        <v>5</v>
      </c>
      <c r="D6" s="16" t="s">
        <v>6</v>
      </c>
      <c r="E6" s="17" t="s">
        <v>7</v>
      </c>
      <c r="F6" s="18" t="s">
        <v>8</v>
      </c>
      <c r="G6" s="19" t="s">
        <v>9</v>
      </c>
      <c r="H6" s="20"/>
      <c r="I6" s="18" t="s">
        <v>9</v>
      </c>
    </row>
    <row r="7" spans="1:16" s="27" customFormat="1" ht="12.75" customHeight="1" thickBot="1">
      <c r="A7" s="22">
        <v>1</v>
      </c>
      <c r="B7" s="23">
        <v>2</v>
      </c>
      <c r="C7" s="24">
        <v>3</v>
      </c>
      <c r="D7" s="25">
        <v>4</v>
      </c>
      <c r="E7" s="24">
        <v>5</v>
      </c>
      <c r="F7" s="26">
        <v>6</v>
      </c>
      <c r="I7" s="24">
        <v>7</v>
      </c>
      <c r="J7" s="28"/>
      <c r="K7" s="28"/>
      <c r="L7" s="28"/>
      <c r="M7" s="28"/>
      <c r="N7" s="28"/>
      <c r="O7" s="28"/>
      <c r="P7" s="28"/>
    </row>
    <row r="8" spans="1:13" s="21" customFormat="1" ht="15.75" customHeight="1" thickBot="1">
      <c r="A8" s="608" t="s">
        <v>10</v>
      </c>
      <c r="B8" s="69"/>
      <c r="C8" s="609"/>
      <c r="D8" s="155" t="s">
        <v>11</v>
      </c>
      <c r="E8" s="107">
        <f>SUM(E10)</f>
        <v>7151</v>
      </c>
      <c r="F8" s="107">
        <f>SUM(F10)</f>
        <v>6837.11</v>
      </c>
      <c r="G8" s="20"/>
      <c r="H8" s="20"/>
      <c r="I8" s="72">
        <f>SUM(F8/E8*100)</f>
        <v>95.61054397986295</v>
      </c>
      <c r="M8" s="21" t="s">
        <v>12</v>
      </c>
    </row>
    <row r="9" spans="1:9" s="28" customFormat="1" ht="13.5" customHeight="1">
      <c r="A9" s="354"/>
      <c r="B9" s="364"/>
      <c r="C9" s="365"/>
      <c r="D9" s="355"/>
      <c r="E9" s="610"/>
      <c r="F9" s="356"/>
      <c r="G9" s="357"/>
      <c r="H9" s="357"/>
      <c r="I9" s="366"/>
    </row>
    <row r="10" spans="1:9" s="28" customFormat="1" ht="15.75" customHeight="1">
      <c r="A10" s="351"/>
      <c r="B10" s="37" t="s">
        <v>13</v>
      </c>
      <c r="C10" s="38"/>
      <c r="D10" s="39" t="s">
        <v>14</v>
      </c>
      <c r="E10" s="40">
        <f>SUM(E14+E15)</f>
        <v>7151</v>
      </c>
      <c r="F10" s="41">
        <f>SUM(F14+F15)</f>
        <v>6837.11</v>
      </c>
      <c r="G10" s="42"/>
      <c r="H10" s="42"/>
      <c r="I10" s="367">
        <f>SUM(F10/E10*100)</f>
        <v>95.61054397986295</v>
      </c>
    </row>
    <row r="11" spans="1:9" s="28" customFormat="1" ht="13.5" customHeight="1">
      <c r="A11" s="351"/>
      <c r="B11" s="44"/>
      <c r="C11" s="38"/>
      <c r="D11" s="45"/>
      <c r="E11" s="38"/>
      <c r="F11" s="46"/>
      <c r="I11" s="352"/>
    </row>
    <row r="12" spans="1:9" s="21" customFormat="1" ht="15.75" customHeight="1">
      <c r="A12" s="358"/>
      <c r="B12" s="49"/>
      <c r="C12" s="50" t="s">
        <v>15</v>
      </c>
      <c r="D12" s="51" t="s">
        <v>16</v>
      </c>
      <c r="E12" s="52"/>
      <c r="F12" s="53"/>
      <c r="I12" s="367"/>
    </row>
    <row r="13" spans="1:9" s="21" customFormat="1" ht="15.75" customHeight="1">
      <c r="A13" s="358"/>
      <c r="B13" s="49"/>
      <c r="C13" s="54"/>
      <c r="D13" s="51" t="s">
        <v>17</v>
      </c>
      <c r="E13" s="52"/>
      <c r="F13" s="53"/>
      <c r="I13" s="367"/>
    </row>
    <row r="14" spans="1:9" s="21" customFormat="1" ht="15.75" customHeight="1">
      <c r="A14" s="358"/>
      <c r="B14" s="49"/>
      <c r="C14" s="54"/>
      <c r="D14" s="51" t="s">
        <v>18</v>
      </c>
      <c r="E14" s="52">
        <v>7131</v>
      </c>
      <c r="F14" s="53">
        <v>6829.92</v>
      </c>
      <c r="I14" s="367">
        <f>SUM(F14/E14*100)</f>
        <v>95.77787126630206</v>
      </c>
    </row>
    <row r="15" spans="1:9" s="59" customFormat="1" ht="15.75">
      <c r="A15" s="335"/>
      <c r="B15" s="56"/>
      <c r="C15" s="50" t="s">
        <v>19</v>
      </c>
      <c r="D15" s="51" t="s">
        <v>20</v>
      </c>
      <c r="E15" s="57">
        <v>20</v>
      </c>
      <c r="F15" s="53">
        <v>7.19</v>
      </c>
      <c r="G15" s="57"/>
      <c r="H15" s="57"/>
      <c r="I15" s="510">
        <f>SUM(F15/E15*100)</f>
        <v>35.95</v>
      </c>
    </row>
    <row r="16" spans="1:9" s="21" customFormat="1" ht="15.75" customHeight="1">
      <c r="A16" s="358"/>
      <c r="B16" s="49"/>
      <c r="C16" s="54"/>
      <c r="D16" s="51"/>
      <c r="E16" s="52"/>
      <c r="F16" s="53"/>
      <c r="I16" s="367"/>
    </row>
    <row r="17" spans="1:9" s="21" customFormat="1" ht="15.75" customHeight="1">
      <c r="A17" s="611" t="s">
        <v>21</v>
      </c>
      <c r="B17" s="30"/>
      <c r="C17" s="31"/>
      <c r="D17" s="32" t="s">
        <v>22</v>
      </c>
      <c r="E17" s="33">
        <f>SUM(E19)</f>
        <v>1394</v>
      </c>
      <c r="F17" s="33">
        <f>SUM(F19)</f>
        <v>1639</v>
      </c>
      <c r="G17" s="34"/>
      <c r="H17" s="34"/>
      <c r="I17" s="612">
        <f>SUM(F17/E17*100)</f>
        <v>117.57532281205165</v>
      </c>
    </row>
    <row r="18" spans="1:9" s="21" customFormat="1" ht="13.5" customHeight="1">
      <c r="A18" s="494"/>
      <c r="B18" s="49"/>
      <c r="C18" s="61"/>
      <c r="D18" s="62"/>
      <c r="E18" s="53"/>
      <c r="F18" s="53"/>
      <c r="I18" s="367"/>
    </row>
    <row r="19" spans="1:9" s="21" customFormat="1" ht="15.75" customHeight="1">
      <c r="A19" s="494"/>
      <c r="B19" s="37" t="s">
        <v>23</v>
      </c>
      <c r="C19" s="61"/>
      <c r="D19" s="39" t="s">
        <v>24</v>
      </c>
      <c r="E19" s="63">
        <f>SUM(E21)</f>
        <v>1394</v>
      </c>
      <c r="F19" s="63">
        <f>SUM(F21)</f>
        <v>1639</v>
      </c>
      <c r="I19" s="367">
        <f>SUM(F19/E19*100)</f>
        <v>117.57532281205165</v>
      </c>
    </row>
    <row r="20" spans="1:9" s="21" customFormat="1" ht="13.5" customHeight="1">
      <c r="A20" s="494"/>
      <c r="B20" s="49"/>
      <c r="C20" s="64"/>
      <c r="D20" s="51"/>
      <c r="E20" s="53"/>
      <c r="F20" s="53"/>
      <c r="I20" s="367"/>
    </row>
    <row r="21" spans="1:9" s="21" customFormat="1" ht="15.75" customHeight="1">
      <c r="A21" s="494"/>
      <c r="B21" s="49"/>
      <c r="C21" s="50" t="s">
        <v>25</v>
      </c>
      <c r="D21" s="51" t="s">
        <v>26</v>
      </c>
      <c r="E21" s="53">
        <v>1394</v>
      </c>
      <c r="F21" s="53">
        <v>1639</v>
      </c>
      <c r="I21" s="367">
        <f>SUM(F21/E21*100)</f>
        <v>117.57532281205165</v>
      </c>
    </row>
    <row r="22" spans="1:9" s="21" customFormat="1" ht="15.75" customHeight="1" thickBot="1">
      <c r="A22" s="494"/>
      <c r="B22" s="49"/>
      <c r="C22" s="50"/>
      <c r="D22" s="51"/>
      <c r="E22" s="53"/>
      <c r="F22" s="53"/>
      <c r="I22" s="367"/>
    </row>
    <row r="23" spans="1:9" s="21" customFormat="1" ht="15.75" customHeight="1" thickBot="1">
      <c r="A23" s="493">
        <v>150</v>
      </c>
      <c r="B23" s="69"/>
      <c r="C23" s="70"/>
      <c r="D23" s="62" t="s">
        <v>27</v>
      </c>
      <c r="E23" s="107">
        <f>SUM(E25)</f>
        <v>188450</v>
      </c>
      <c r="F23" s="107">
        <f>SUM(F25)</f>
        <v>177255.56</v>
      </c>
      <c r="G23" s="20"/>
      <c r="H23" s="20"/>
      <c r="I23" s="613">
        <f>SUM(F23/E23*100)</f>
        <v>94.05972937118598</v>
      </c>
    </row>
    <row r="24" spans="1:9" s="21" customFormat="1" ht="15.75" customHeight="1">
      <c r="A24" s="305"/>
      <c r="B24" s="427"/>
      <c r="C24" s="506"/>
      <c r="D24" s="415"/>
      <c r="E24" s="449"/>
      <c r="F24" s="449"/>
      <c r="G24" s="507"/>
      <c r="H24" s="507"/>
      <c r="I24" s="460"/>
    </row>
    <row r="25" spans="1:9" s="21" customFormat="1" ht="15.75" customHeight="1">
      <c r="A25" s="494"/>
      <c r="B25" s="73" t="s">
        <v>28</v>
      </c>
      <c r="C25" s="74"/>
      <c r="D25" s="39" t="s">
        <v>29</v>
      </c>
      <c r="E25" s="63">
        <f>SUM(E29+E32)</f>
        <v>188450</v>
      </c>
      <c r="F25" s="63">
        <f>SUM(F29+F32+F37+F40)</f>
        <v>177255.56</v>
      </c>
      <c r="I25" s="367">
        <f>SUM(F25/E25*100)</f>
        <v>94.05972937118598</v>
      </c>
    </row>
    <row r="26" spans="1:9" s="21" customFormat="1" ht="15.75" customHeight="1">
      <c r="A26" s="494"/>
      <c r="B26" s="49"/>
      <c r="C26" s="50"/>
      <c r="D26" s="51"/>
      <c r="E26" s="53"/>
      <c r="F26" s="53"/>
      <c r="I26" s="367"/>
    </row>
    <row r="27" spans="1:9" s="21" customFormat="1" ht="15.75" customHeight="1">
      <c r="A27" s="360"/>
      <c r="B27" s="73"/>
      <c r="C27" s="76">
        <v>2007</v>
      </c>
      <c r="D27" s="51" t="s">
        <v>379</v>
      </c>
      <c r="E27" s="77"/>
      <c r="F27" s="78"/>
      <c r="I27" s="367"/>
    </row>
    <row r="28" spans="1:9" s="21" customFormat="1" ht="15.75" customHeight="1">
      <c r="A28" s="360"/>
      <c r="B28" s="73"/>
      <c r="C28" s="76"/>
      <c r="D28" s="51" t="s">
        <v>378</v>
      </c>
      <c r="E28" s="77"/>
      <c r="F28" s="78"/>
      <c r="I28" s="367"/>
    </row>
    <row r="29" spans="1:9" s="21" customFormat="1" ht="15.75" customHeight="1">
      <c r="A29" s="360"/>
      <c r="B29" s="73"/>
      <c r="C29" s="76"/>
      <c r="D29" s="51" t="s">
        <v>370</v>
      </c>
      <c r="E29" s="77">
        <v>160183</v>
      </c>
      <c r="F29" s="78">
        <v>150658.72</v>
      </c>
      <c r="I29" s="367">
        <f>SUM(F29/E29*100)</f>
        <v>94.05412559385204</v>
      </c>
    </row>
    <row r="30" spans="1:9" s="21" customFormat="1" ht="15.75" customHeight="1">
      <c r="A30" s="360"/>
      <c r="B30" s="73"/>
      <c r="C30" s="76">
        <v>2009</v>
      </c>
      <c r="D30" s="51" t="s">
        <v>379</v>
      </c>
      <c r="E30" s="77"/>
      <c r="F30" s="78"/>
      <c r="I30" s="367"/>
    </row>
    <row r="31" spans="1:9" s="21" customFormat="1" ht="15.75" customHeight="1">
      <c r="A31" s="360"/>
      <c r="B31" s="73"/>
      <c r="C31" s="76"/>
      <c r="D31" s="51" t="s">
        <v>378</v>
      </c>
      <c r="E31" s="77"/>
      <c r="F31" s="78"/>
      <c r="I31" s="367"/>
    </row>
    <row r="32" spans="1:9" s="21" customFormat="1" ht="16.5" customHeight="1" thickBot="1">
      <c r="A32" s="363"/>
      <c r="B32" s="368"/>
      <c r="C32" s="369"/>
      <c r="D32" s="370" t="s">
        <v>370</v>
      </c>
      <c r="E32" s="371">
        <v>28267</v>
      </c>
      <c r="F32" s="372">
        <v>26586.84</v>
      </c>
      <c r="G32" s="373"/>
      <c r="H32" s="373"/>
      <c r="I32" s="374">
        <f>SUM(F32/E32*100)</f>
        <v>94.0561078289171</v>
      </c>
    </row>
    <row r="33" spans="1:16" s="148" customFormat="1" ht="15.75" customHeight="1" thickBot="1">
      <c r="A33" s="319">
        <v>1</v>
      </c>
      <c r="B33" s="320">
        <v>2</v>
      </c>
      <c r="C33" s="321">
        <v>3</v>
      </c>
      <c r="D33" s="322">
        <v>4</v>
      </c>
      <c r="E33" s="321">
        <v>5</v>
      </c>
      <c r="F33" s="323">
        <v>6</v>
      </c>
      <c r="G33" s="324"/>
      <c r="H33" s="324"/>
      <c r="I33" s="325">
        <v>7</v>
      </c>
      <c r="J33" s="28"/>
      <c r="K33" s="28"/>
      <c r="L33" s="28"/>
      <c r="M33" s="28"/>
      <c r="N33" s="28"/>
      <c r="O33" s="28"/>
      <c r="P33" s="28"/>
    </row>
    <row r="34" spans="1:9" s="21" customFormat="1" ht="15.75" customHeight="1">
      <c r="A34" s="360"/>
      <c r="B34" s="73"/>
      <c r="C34" s="76"/>
      <c r="D34" s="51"/>
      <c r="E34" s="77"/>
      <c r="F34" s="78"/>
      <c r="I34" s="367"/>
    </row>
    <row r="35" spans="1:9" s="21" customFormat="1" ht="15.75" customHeight="1">
      <c r="A35" s="360"/>
      <c r="B35" s="73"/>
      <c r="C35" s="76">
        <v>6207</v>
      </c>
      <c r="D35" s="51" t="s">
        <v>379</v>
      </c>
      <c r="E35" s="77"/>
      <c r="F35" s="78"/>
      <c r="I35" s="367"/>
    </row>
    <row r="36" spans="1:9" s="21" customFormat="1" ht="15.75" customHeight="1">
      <c r="A36" s="360"/>
      <c r="B36" s="73"/>
      <c r="C36" s="76"/>
      <c r="D36" s="51" t="s">
        <v>378</v>
      </c>
      <c r="E36" s="77"/>
      <c r="F36" s="78"/>
      <c r="I36" s="367"/>
    </row>
    <row r="37" spans="1:9" s="21" customFormat="1" ht="15.75" customHeight="1">
      <c r="A37" s="360"/>
      <c r="B37" s="73"/>
      <c r="C37" s="76"/>
      <c r="D37" s="51" t="s">
        <v>370</v>
      </c>
      <c r="E37" s="77">
        <v>0</v>
      </c>
      <c r="F37" s="78">
        <v>8.5</v>
      </c>
      <c r="I37" s="367">
        <v>0</v>
      </c>
    </row>
    <row r="38" spans="1:9" s="21" customFormat="1" ht="15.75" customHeight="1">
      <c r="A38" s="360"/>
      <c r="B38" s="73"/>
      <c r="C38" s="76">
        <v>6209</v>
      </c>
      <c r="D38" s="51" t="s">
        <v>406</v>
      </c>
      <c r="E38" s="77"/>
      <c r="F38" s="78"/>
      <c r="I38" s="367"/>
    </row>
    <row r="39" spans="1:9" s="21" customFormat="1" ht="15.75" customHeight="1">
      <c r="A39" s="360"/>
      <c r="B39" s="73"/>
      <c r="C39" s="76"/>
      <c r="D39" s="51" t="s">
        <v>378</v>
      </c>
      <c r="E39" s="77"/>
      <c r="F39" s="78"/>
      <c r="I39" s="367"/>
    </row>
    <row r="40" spans="1:9" s="21" customFormat="1" ht="15.75" customHeight="1">
      <c r="A40" s="360"/>
      <c r="B40" s="73"/>
      <c r="C40" s="76"/>
      <c r="D40" s="51" t="s">
        <v>370</v>
      </c>
      <c r="E40" s="77">
        <v>0</v>
      </c>
      <c r="F40" s="78">
        <v>1.5</v>
      </c>
      <c r="I40" s="367">
        <v>0</v>
      </c>
    </row>
    <row r="41" spans="1:9" s="21" customFormat="1" ht="10.5" customHeight="1" thickBot="1">
      <c r="A41" s="363"/>
      <c r="B41" s="368"/>
      <c r="C41" s="369"/>
      <c r="D41" s="370"/>
      <c r="E41" s="371"/>
      <c r="F41" s="372"/>
      <c r="G41" s="373"/>
      <c r="H41" s="373"/>
      <c r="I41" s="374"/>
    </row>
    <row r="42" spans="1:9" s="59" customFormat="1" ht="16.5" customHeight="1" thickBot="1">
      <c r="A42" s="388">
        <v>500</v>
      </c>
      <c r="B42" s="389"/>
      <c r="C42" s="390"/>
      <c r="D42" s="391" t="s">
        <v>30</v>
      </c>
      <c r="E42" s="392">
        <f>SUM(E44)</f>
        <v>42400</v>
      </c>
      <c r="F42" s="392">
        <f>SUM(F44)</f>
        <v>17206.25</v>
      </c>
      <c r="G42" s="393"/>
      <c r="H42" s="394"/>
      <c r="I42" s="395">
        <f>SUM(F42/E42*100)</f>
        <v>40.580778301886795</v>
      </c>
    </row>
    <row r="43" spans="1:9" s="59" customFormat="1" ht="11.25" customHeight="1">
      <c r="A43" s="335"/>
      <c r="B43" s="56"/>
      <c r="C43" s="83"/>
      <c r="D43" s="84"/>
      <c r="E43" s="85"/>
      <c r="F43" s="53"/>
      <c r="G43" s="58"/>
      <c r="H43" s="57"/>
      <c r="I43" s="359"/>
    </row>
    <row r="44" spans="1:9" s="59" customFormat="1" ht="15.75">
      <c r="A44" s="335"/>
      <c r="B44" s="86" t="s">
        <v>31</v>
      </c>
      <c r="C44" s="83" t="s">
        <v>32</v>
      </c>
      <c r="D44" s="87" t="s">
        <v>14</v>
      </c>
      <c r="E44" s="88">
        <f>SUM(E48+E49)</f>
        <v>42400</v>
      </c>
      <c r="F44" s="63">
        <f>SUM(F48+F49)</f>
        <v>17206.25</v>
      </c>
      <c r="G44" s="58"/>
      <c r="H44" s="57"/>
      <c r="I44" s="359">
        <f>SUM(F44/E44*100)</f>
        <v>40.580778301886795</v>
      </c>
    </row>
    <row r="45" spans="1:9" s="59" customFormat="1" ht="13.5" customHeight="1">
      <c r="A45" s="335"/>
      <c r="B45" s="86"/>
      <c r="C45" s="83"/>
      <c r="D45" s="87"/>
      <c r="E45" s="88"/>
      <c r="F45" s="63"/>
      <c r="G45" s="58"/>
      <c r="H45" s="57"/>
      <c r="I45" s="359"/>
    </row>
    <row r="46" spans="1:9" s="59" customFormat="1" ht="15.75">
      <c r="A46" s="335"/>
      <c r="B46" s="56"/>
      <c r="C46" s="50" t="s">
        <v>15</v>
      </c>
      <c r="D46" s="51" t="s">
        <v>16</v>
      </c>
      <c r="E46" s="52"/>
      <c r="F46" s="53"/>
      <c r="G46" s="58"/>
      <c r="H46" s="57"/>
      <c r="I46" s="359"/>
    </row>
    <row r="47" spans="1:9" s="59" customFormat="1" ht="15.75">
      <c r="A47" s="335"/>
      <c r="B47" s="56"/>
      <c r="C47" s="54"/>
      <c r="D47" s="51" t="s">
        <v>17</v>
      </c>
      <c r="E47" s="52"/>
      <c r="F47" s="53"/>
      <c r="G47" s="58"/>
      <c r="H47" s="57"/>
      <c r="I47" s="359"/>
    </row>
    <row r="48" spans="1:9" s="59" customFormat="1" ht="15.75">
      <c r="A48" s="335"/>
      <c r="B48" s="56"/>
      <c r="C48" s="54"/>
      <c r="D48" s="51" t="s">
        <v>18</v>
      </c>
      <c r="E48" s="52">
        <v>42000</v>
      </c>
      <c r="F48" s="53">
        <v>17191.57</v>
      </c>
      <c r="G48" s="58"/>
      <c r="H48" s="57"/>
      <c r="I48" s="359">
        <f>SUM(F48/E48*100)</f>
        <v>40.93230952380952</v>
      </c>
    </row>
    <row r="49" spans="1:9" s="59" customFormat="1" ht="15.75">
      <c r="A49" s="335"/>
      <c r="B49" s="56"/>
      <c r="C49" s="50" t="s">
        <v>19</v>
      </c>
      <c r="D49" s="51" t="s">
        <v>20</v>
      </c>
      <c r="E49" s="57">
        <v>400</v>
      </c>
      <c r="F49" s="53">
        <v>14.68</v>
      </c>
      <c r="G49" s="57"/>
      <c r="H49" s="57"/>
      <c r="I49" s="510">
        <f>SUM(F49/E49*100)</f>
        <v>3.6699999999999995</v>
      </c>
    </row>
    <row r="50" spans="1:9" s="59" customFormat="1" ht="16.5" thickBot="1">
      <c r="A50" s="335"/>
      <c r="B50" s="56"/>
      <c r="C50" s="50"/>
      <c r="D50" s="51"/>
      <c r="E50" s="57"/>
      <c r="F50" s="53"/>
      <c r="G50" s="57"/>
      <c r="H50" s="57"/>
      <c r="I50" s="510"/>
    </row>
    <row r="51" spans="1:9" s="59" customFormat="1" ht="15.75" customHeight="1" thickBot="1">
      <c r="A51" s="682">
        <v>600</v>
      </c>
      <c r="B51" s="644"/>
      <c r="C51" s="69"/>
      <c r="D51" s="106" t="s">
        <v>229</v>
      </c>
      <c r="E51" s="107">
        <f>SUM(E53+E59)</f>
        <v>362500</v>
      </c>
      <c r="F51" s="107">
        <f>SUM(F53+F59)</f>
        <v>127190.3</v>
      </c>
      <c r="G51" s="411"/>
      <c r="H51" s="175"/>
      <c r="I51" s="683">
        <f>SUM(F51/E51*100)</f>
        <v>35.08697931034483</v>
      </c>
    </row>
    <row r="52" spans="1:9" s="59" customFormat="1" ht="12" customHeight="1">
      <c r="A52" s="528"/>
      <c r="B52" s="602"/>
      <c r="C52" s="506"/>
      <c r="D52" s="415"/>
      <c r="E52" s="312"/>
      <c r="F52" s="449"/>
      <c r="G52" s="312"/>
      <c r="H52" s="312"/>
      <c r="I52" s="558"/>
    </row>
    <row r="53" spans="1:9" s="59" customFormat="1" ht="15.75">
      <c r="A53" s="335"/>
      <c r="B53" s="508" t="s">
        <v>240</v>
      </c>
      <c r="C53" s="509"/>
      <c r="D53" s="405" t="s">
        <v>241</v>
      </c>
      <c r="E53" s="382">
        <f>SUM(E57)</f>
        <v>100000</v>
      </c>
      <c r="F53" s="383">
        <f>SUM(F57)</f>
        <v>0</v>
      </c>
      <c r="G53" s="57"/>
      <c r="H53" s="57"/>
      <c r="I53" s="510">
        <v>0</v>
      </c>
    </row>
    <row r="54" spans="1:9" s="59" customFormat="1" ht="9.75" customHeight="1">
      <c r="A54" s="335"/>
      <c r="B54" s="56"/>
      <c r="C54" s="50"/>
      <c r="D54" s="51"/>
      <c r="E54" s="57"/>
      <c r="F54" s="53"/>
      <c r="G54" s="57"/>
      <c r="H54" s="57"/>
      <c r="I54" s="510"/>
    </row>
    <row r="55" spans="1:9" s="59" customFormat="1" ht="15.75">
      <c r="A55" s="335"/>
      <c r="B55" s="56"/>
      <c r="C55" s="79">
        <v>6300</v>
      </c>
      <c r="D55" s="51" t="s">
        <v>441</v>
      </c>
      <c r="E55" s="57"/>
      <c r="F55" s="53"/>
      <c r="G55" s="57"/>
      <c r="H55" s="57"/>
      <c r="I55" s="510"/>
    </row>
    <row r="56" spans="1:9" s="59" customFormat="1" ht="15.75">
      <c r="A56" s="335"/>
      <c r="B56" s="56"/>
      <c r="C56" s="50"/>
      <c r="D56" s="51" t="s">
        <v>440</v>
      </c>
      <c r="E56" s="57"/>
      <c r="F56" s="53"/>
      <c r="G56" s="57"/>
      <c r="H56" s="57"/>
      <c r="I56" s="510"/>
    </row>
    <row r="57" spans="1:9" s="59" customFormat="1" ht="15.75">
      <c r="A57" s="335"/>
      <c r="B57" s="56"/>
      <c r="C57" s="50"/>
      <c r="D57" s="51" t="s">
        <v>239</v>
      </c>
      <c r="E57" s="57">
        <v>100000</v>
      </c>
      <c r="F57" s="53">
        <v>0</v>
      </c>
      <c r="G57" s="57"/>
      <c r="H57" s="57"/>
      <c r="I57" s="510">
        <v>0</v>
      </c>
    </row>
    <row r="58" spans="1:9" s="59" customFormat="1" ht="12" customHeight="1">
      <c r="A58" s="335"/>
      <c r="B58" s="56"/>
      <c r="C58" s="50"/>
      <c r="D58" s="51"/>
      <c r="E58" s="57"/>
      <c r="F58" s="53"/>
      <c r="G58" s="57"/>
      <c r="H58" s="57"/>
      <c r="I58" s="510"/>
    </row>
    <row r="59" spans="1:9" s="59" customFormat="1" ht="15.75">
      <c r="A59" s="335"/>
      <c r="B59" s="508" t="s">
        <v>371</v>
      </c>
      <c r="C59" s="509"/>
      <c r="D59" s="405" t="s">
        <v>14</v>
      </c>
      <c r="E59" s="382">
        <f>SUM(E61)</f>
        <v>262500</v>
      </c>
      <c r="F59" s="383">
        <f>SUM(F61)</f>
        <v>127190.3</v>
      </c>
      <c r="G59" s="57"/>
      <c r="H59" s="57"/>
      <c r="I59" s="510">
        <f>SUM(F59/E59*100)</f>
        <v>48.453447619047616</v>
      </c>
    </row>
    <row r="60" spans="1:9" s="59" customFormat="1" ht="15.75">
      <c r="A60" s="335"/>
      <c r="B60" s="56"/>
      <c r="C60" s="50"/>
      <c r="D60" s="51"/>
      <c r="E60" s="57"/>
      <c r="F60" s="53"/>
      <c r="G60" s="57"/>
      <c r="H60" s="57"/>
      <c r="I60" s="510"/>
    </row>
    <row r="61" spans="1:9" s="59" customFormat="1" ht="15.75">
      <c r="A61" s="335"/>
      <c r="B61" s="110"/>
      <c r="C61" s="128" t="s">
        <v>68</v>
      </c>
      <c r="D61" s="51" t="s">
        <v>69</v>
      </c>
      <c r="E61" s="120">
        <v>262500</v>
      </c>
      <c r="F61" s="123">
        <v>127190.3</v>
      </c>
      <c r="G61" s="120"/>
      <c r="H61" s="120"/>
      <c r="I61" s="334">
        <f>SUM(F61/E61*100)</f>
        <v>48.453447619047616</v>
      </c>
    </row>
    <row r="62" spans="1:9" s="59" customFormat="1" ht="16.5" thickBot="1">
      <c r="A62" s="337"/>
      <c r="B62" s="645"/>
      <c r="C62" s="592"/>
      <c r="D62" s="370"/>
      <c r="E62" s="341"/>
      <c r="F62" s="342"/>
      <c r="G62" s="341"/>
      <c r="H62" s="341"/>
      <c r="I62" s="343"/>
    </row>
    <row r="63" spans="1:9" s="59" customFormat="1" ht="15.75" customHeight="1" thickBot="1">
      <c r="A63" s="433">
        <v>630</v>
      </c>
      <c r="B63" s="519"/>
      <c r="C63" s="435"/>
      <c r="D63" s="622" t="s">
        <v>33</v>
      </c>
      <c r="E63" s="392">
        <f>SUM(E65+E76)</f>
        <v>53884</v>
      </c>
      <c r="F63" s="392">
        <f>SUM(F65+F76)</f>
        <v>0</v>
      </c>
      <c r="G63" s="526"/>
      <c r="H63" s="527"/>
      <c r="I63" s="437">
        <f>SUM(F63/E63*100)</f>
        <v>0</v>
      </c>
    </row>
    <row r="64" spans="1:9" s="59" customFormat="1" ht="15.75">
      <c r="A64" s="528"/>
      <c r="B64" s="511"/>
      <c r="C64" s="655"/>
      <c r="D64" s="415"/>
      <c r="E64" s="330"/>
      <c r="F64" s="470"/>
      <c r="G64" s="330"/>
      <c r="H64" s="330"/>
      <c r="I64" s="529"/>
    </row>
    <row r="65" spans="1:9" s="59" customFormat="1" ht="15.75">
      <c r="A65" s="335"/>
      <c r="B65" s="508" t="s">
        <v>34</v>
      </c>
      <c r="C65" s="509"/>
      <c r="D65" s="405" t="s">
        <v>14</v>
      </c>
      <c r="E65" s="382">
        <f>SUM(E70+E73)</f>
        <v>53884</v>
      </c>
      <c r="F65" s="383">
        <f>SUM(F70+F73)</f>
        <v>0</v>
      </c>
      <c r="G65" s="57"/>
      <c r="H65" s="57"/>
      <c r="I65" s="510">
        <f>SUM(F65/E65*100)</f>
        <v>0</v>
      </c>
    </row>
    <row r="66" spans="1:9" s="59" customFormat="1" ht="16.5" thickBot="1">
      <c r="A66" s="337"/>
      <c r="B66" s="645"/>
      <c r="C66" s="592"/>
      <c r="D66" s="370"/>
      <c r="E66" s="341"/>
      <c r="F66" s="342"/>
      <c r="G66" s="341"/>
      <c r="H66" s="341"/>
      <c r="I66" s="343"/>
    </row>
    <row r="67" spans="1:16" s="148" customFormat="1" ht="15" customHeight="1" thickBot="1">
      <c r="A67" s="319">
        <v>1</v>
      </c>
      <c r="B67" s="320">
        <v>2</v>
      </c>
      <c r="C67" s="321">
        <v>3</v>
      </c>
      <c r="D67" s="322">
        <v>4</v>
      </c>
      <c r="E67" s="321">
        <v>5</v>
      </c>
      <c r="F67" s="323">
        <v>6</v>
      </c>
      <c r="G67" s="324"/>
      <c r="H67" s="324"/>
      <c r="I67" s="325">
        <v>7</v>
      </c>
      <c r="J67" s="28"/>
      <c r="K67" s="28"/>
      <c r="L67" s="28"/>
      <c r="M67" s="28"/>
      <c r="N67" s="28"/>
      <c r="O67" s="28"/>
      <c r="P67" s="28"/>
    </row>
    <row r="68" spans="1:9" s="21" customFormat="1" ht="15.75" customHeight="1">
      <c r="A68" s="360"/>
      <c r="B68" s="73"/>
      <c r="C68" s="76">
        <v>2007</v>
      </c>
      <c r="D68" s="51" t="s">
        <v>379</v>
      </c>
      <c r="E68" s="77"/>
      <c r="F68" s="78"/>
      <c r="I68" s="367"/>
    </row>
    <row r="69" spans="1:9" s="21" customFormat="1" ht="15.75" customHeight="1">
      <c r="A69" s="360"/>
      <c r="B69" s="73"/>
      <c r="C69" s="76"/>
      <c r="D69" s="51" t="s">
        <v>378</v>
      </c>
      <c r="E69" s="77"/>
      <c r="F69" s="78"/>
      <c r="I69" s="367"/>
    </row>
    <row r="70" spans="1:9" s="21" customFormat="1" ht="15.75" customHeight="1">
      <c r="A70" s="360"/>
      <c r="B70" s="73"/>
      <c r="C70" s="76"/>
      <c r="D70" s="51" t="s">
        <v>370</v>
      </c>
      <c r="E70" s="77">
        <v>48212</v>
      </c>
      <c r="F70" s="78">
        <v>0</v>
      </c>
      <c r="I70" s="367">
        <f>SUM(F70/E70*100)</f>
        <v>0</v>
      </c>
    </row>
    <row r="71" spans="1:9" s="21" customFormat="1" ht="15.75" customHeight="1">
      <c r="A71" s="360"/>
      <c r="B71" s="73"/>
      <c r="C71" s="76">
        <v>2009</v>
      </c>
      <c r="D71" s="51" t="s">
        <v>379</v>
      </c>
      <c r="E71" s="77"/>
      <c r="F71" s="78"/>
      <c r="I71" s="367"/>
    </row>
    <row r="72" spans="1:9" s="21" customFormat="1" ht="15.75" customHeight="1">
      <c r="A72" s="360"/>
      <c r="B72" s="73"/>
      <c r="C72" s="76"/>
      <c r="D72" s="51" t="s">
        <v>378</v>
      </c>
      <c r="E72" s="77"/>
      <c r="F72" s="78"/>
      <c r="I72" s="367"/>
    </row>
    <row r="73" spans="1:9" s="21" customFormat="1" ht="15.75" customHeight="1">
      <c r="A73" s="360"/>
      <c r="B73" s="73"/>
      <c r="C73" s="76"/>
      <c r="D73" s="51" t="s">
        <v>370</v>
      </c>
      <c r="E73" s="77">
        <v>5672</v>
      </c>
      <c r="F73" s="78">
        <v>0</v>
      </c>
      <c r="I73" s="367">
        <f>SUM(F73/E73*100)</f>
        <v>0</v>
      </c>
    </row>
    <row r="74" spans="1:9" s="59" customFormat="1" ht="13.5" customHeight="1" thickBot="1">
      <c r="A74" s="335"/>
      <c r="B74" s="110"/>
      <c r="C74" s="128"/>
      <c r="D74" s="51"/>
      <c r="E74" s="120"/>
      <c r="F74" s="123"/>
      <c r="G74" s="120"/>
      <c r="H74" s="120"/>
      <c r="I74" s="334"/>
    </row>
    <row r="75" spans="1:9" s="59" customFormat="1" ht="15.75" customHeight="1" thickBot="1">
      <c r="A75" s="68">
        <v>700</v>
      </c>
      <c r="B75" s="637"/>
      <c r="C75" s="638"/>
      <c r="D75" s="106" t="s">
        <v>35</v>
      </c>
      <c r="E75" s="107">
        <f>SUM(E77+E91)</f>
        <v>4670550</v>
      </c>
      <c r="F75" s="107">
        <f>SUM(F77+F91)</f>
        <v>3286889.1000000006</v>
      </c>
      <c r="G75" s="108"/>
      <c r="H75" s="109"/>
      <c r="I75" s="71">
        <f>SUM(F75/E75*100)</f>
        <v>70.37477598997978</v>
      </c>
    </row>
    <row r="76" spans="1:9" s="59" customFormat="1" ht="9.75" customHeight="1">
      <c r="A76" s="305"/>
      <c r="B76" s="327"/>
      <c r="C76" s="638"/>
      <c r="D76" s="308"/>
      <c r="E76" s="309"/>
      <c r="F76" s="310"/>
      <c r="G76" s="311"/>
      <c r="H76" s="312"/>
      <c r="I76" s="313"/>
    </row>
    <row r="77" spans="1:9" s="59" customFormat="1" ht="15.75">
      <c r="A77" s="517"/>
      <c r="B77" s="75" t="s">
        <v>36</v>
      </c>
      <c r="C77" s="743"/>
      <c r="D77" s="101" t="s">
        <v>37</v>
      </c>
      <c r="E77" s="88">
        <f>SUM(E80+E83+E85+E86+E88+E89)</f>
        <v>4670550</v>
      </c>
      <c r="F77" s="63">
        <f>SUM(F80+F83+F85+F86+F88+F89)</f>
        <v>3158102.9200000004</v>
      </c>
      <c r="G77" s="58"/>
      <c r="H77" s="57"/>
      <c r="I77" s="359">
        <f>SUM(F77/E77*100)</f>
        <v>67.61736669128904</v>
      </c>
    </row>
    <row r="78" spans="1:9" s="59" customFormat="1" ht="11.25" customHeight="1">
      <c r="A78" s="517"/>
      <c r="B78" s="75"/>
      <c r="C78" s="743"/>
      <c r="D78" s="101"/>
      <c r="E78" s="88"/>
      <c r="F78" s="63"/>
      <c r="G78" s="58"/>
      <c r="H78" s="57"/>
      <c r="I78" s="359"/>
    </row>
    <row r="79" spans="1:9" s="59" customFormat="1" ht="15.75">
      <c r="A79" s="517"/>
      <c r="B79" s="75"/>
      <c r="C79" s="744" t="s">
        <v>38</v>
      </c>
      <c r="D79" s="98" t="s">
        <v>39</v>
      </c>
      <c r="E79" s="52"/>
      <c r="F79" s="53"/>
      <c r="G79" s="58"/>
      <c r="H79" s="57"/>
      <c r="I79" s="359"/>
    </row>
    <row r="80" spans="1:9" s="59" customFormat="1" ht="15.75">
      <c r="A80" s="517"/>
      <c r="B80" s="75"/>
      <c r="C80" s="743"/>
      <c r="D80" s="98" t="s">
        <v>40</v>
      </c>
      <c r="E80" s="52">
        <v>350000</v>
      </c>
      <c r="F80" s="53">
        <v>422096.39</v>
      </c>
      <c r="G80" s="57"/>
      <c r="H80" s="57"/>
      <c r="I80" s="359">
        <f>SUM(F80/E80*100)</f>
        <v>120.59896857142857</v>
      </c>
    </row>
    <row r="81" spans="1:9" s="59" customFormat="1" ht="15.75">
      <c r="A81" s="518"/>
      <c r="B81" s="55"/>
      <c r="C81" s="616" t="s">
        <v>15</v>
      </c>
      <c r="D81" s="98" t="s">
        <v>16</v>
      </c>
      <c r="E81" s="57"/>
      <c r="F81" s="53"/>
      <c r="G81" s="57"/>
      <c r="H81" s="57"/>
      <c r="I81" s="510"/>
    </row>
    <row r="82" spans="1:9" s="59" customFormat="1" ht="15.75">
      <c r="A82" s="518"/>
      <c r="B82" s="55"/>
      <c r="C82" s="743"/>
      <c r="D82" s="98" t="s">
        <v>17</v>
      </c>
      <c r="E82" s="52"/>
      <c r="F82" s="53"/>
      <c r="G82" s="58"/>
      <c r="H82" s="57"/>
      <c r="I82" s="359"/>
    </row>
    <row r="83" spans="1:9" s="59" customFormat="1" ht="15.75" customHeight="1">
      <c r="A83" s="518"/>
      <c r="B83" s="55"/>
      <c r="C83" s="743"/>
      <c r="D83" s="98" t="s">
        <v>18</v>
      </c>
      <c r="E83" s="52">
        <v>250000</v>
      </c>
      <c r="F83" s="53">
        <v>122325.31</v>
      </c>
      <c r="G83" s="58"/>
      <c r="H83" s="57"/>
      <c r="I83" s="359">
        <f>SUM(F83/E83*100)</f>
        <v>48.930124</v>
      </c>
    </row>
    <row r="84" spans="1:9" s="59" customFormat="1" ht="15.75">
      <c r="A84" s="518"/>
      <c r="B84" s="55"/>
      <c r="C84" s="744" t="s">
        <v>41</v>
      </c>
      <c r="D84" s="98" t="s">
        <v>42</v>
      </c>
      <c r="E84" s="57"/>
      <c r="F84" s="53"/>
      <c r="G84" s="57"/>
      <c r="H84" s="57"/>
      <c r="I84" s="510"/>
    </row>
    <row r="85" spans="1:9" s="59" customFormat="1" ht="15.75">
      <c r="A85" s="518"/>
      <c r="B85" s="55"/>
      <c r="C85" s="743"/>
      <c r="D85" s="98" t="s">
        <v>43</v>
      </c>
      <c r="E85" s="52">
        <v>50000</v>
      </c>
      <c r="F85" s="53">
        <v>40662.54</v>
      </c>
      <c r="G85" s="58"/>
      <c r="H85" s="57"/>
      <c r="I85" s="359">
        <f>SUM(F85/E85*100)</f>
        <v>81.32508</v>
      </c>
    </row>
    <row r="86" spans="1:9" s="59" customFormat="1" ht="15.75" customHeight="1">
      <c r="A86" s="518"/>
      <c r="B86" s="55"/>
      <c r="C86" s="744" t="s">
        <v>44</v>
      </c>
      <c r="D86" s="102" t="s">
        <v>45</v>
      </c>
      <c r="E86" s="52">
        <v>4000000</v>
      </c>
      <c r="F86" s="53">
        <v>2548729.91</v>
      </c>
      <c r="G86" s="57"/>
      <c r="H86" s="57"/>
      <c r="I86" s="359">
        <f>SUM(F86/E86*100)</f>
        <v>63.71824775</v>
      </c>
    </row>
    <row r="87" spans="1:9" s="59" customFormat="1" ht="15.75" customHeight="1">
      <c r="A87" s="518"/>
      <c r="B87" s="55"/>
      <c r="C87" s="744"/>
      <c r="D87" s="102" t="s">
        <v>46</v>
      </c>
      <c r="E87" s="52"/>
      <c r="F87" s="53"/>
      <c r="G87" s="57"/>
      <c r="H87" s="57"/>
      <c r="I87" s="359"/>
    </row>
    <row r="88" spans="1:9" s="59" customFormat="1" ht="15.75">
      <c r="A88" s="518" t="s">
        <v>32</v>
      </c>
      <c r="B88" s="55"/>
      <c r="C88" s="616" t="s">
        <v>19</v>
      </c>
      <c r="D88" s="98" t="s">
        <v>47</v>
      </c>
      <c r="E88" s="52">
        <v>20550</v>
      </c>
      <c r="F88" s="53">
        <v>21767.66</v>
      </c>
      <c r="G88" s="98"/>
      <c r="H88" s="102"/>
      <c r="I88" s="359">
        <f>SUM(F88/E88*100)</f>
        <v>105.92535279805352</v>
      </c>
    </row>
    <row r="89" spans="1:9" s="59" customFormat="1" ht="15.75" customHeight="1">
      <c r="A89" s="518"/>
      <c r="B89" s="55"/>
      <c r="C89" s="345" t="s">
        <v>48</v>
      </c>
      <c r="D89" s="98" t="s">
        <v>57</v>
      </c>
      <c r="E89" s="122">
        <v>0</v>
      </c>
      <c r="F89" s="123">
        <v>2521.11</v>
      </c>
      <c r="G89" s="120"/>
      <c r="H89" s="120"/>
      <c r="I89" s="333">
        <v>0</v>
      </c>
    </row>
    <row r="90" spans="1:9" s="59" customFormat="1" ht="9.75" customHeight="1">
      <c r="A90" s="518"/>
      <c r="B90" s="55"/>
      <c r="C90" s="345"/>
      <c r="D90" s="98"/>
      <c r="E90" s="122"/>
      <c r="F90" s="123"/>
      <c r="G90" s="120"/>
      <c r="H90" s="120"/>
      <c r="I90" s="333"/>
    </row>
    <row r="91" spans="1:9" s="59" customFormat="1" ht="15.75">
      <c r="A91" s="517"/>
      <c r="B91" s="75" t="s">
        <v>432</v>
      </c>
      <c r="C91" s="743"/>
      <c r="D91" s="101" t="s">
        <v>14</v>
      </c>
      <c r="E91" s="88">
        <f>SUM(E93)</f>
        <v>0</v>
      </c>
      <c r="F91" s="63">
        <f>SUM(F93)</f>
        <v>128786.18</v>
      </c>
      <c r="G91" s="58"/>
      <c r="H91" s="57"/>
      <c r="I91" s="359">
        <v>0</v>
      </c>
    </row>
    <row r="92" spans="1:9" s="59" customFormat="1" ht="9.75" customHeight="1">
      <c r="A92" s="518"/>
      <c r="B92" s="55"/>
      <c r="C92" s="345"/>
      <c r="D92" s="98"/>
      <c r="E92" s="122"/>
      <c r="F92" s="123"/>
      <c r="G92" s="120"/>
      <c r="H92" s="120"/>
      <c r="I92" s="333"/>
    </row>
    <row r="93" spans="1:9" s="59" customFormat="1" ht="15.75" customHeight="1">
      <c r="A93" s="518"/>
      <c r="B93" s="55"/>
      <c r="C93" s="345" t="s">
        <v>48</v>
      </c>
      <c r="D93" s="98" t="s">
        <v>57</v>
      </c>
      <c r="E93" s="122">
        <v>0</v>
      </c>
      <c r="F93" s="123">
        <v>128786.18</v>
      </c>
      <c r="G93" s="120"/>
      <c r="H93" s="120"/>
      <c r="I93" s="333">
        <v>0</v>
      </c>
    </row>
    <row r="94" spans="1:9" s="59" customFormat="1" ht="9" customHeight="1" thickBot="1">
      <c r="A94" s="518"/>
      <c r="B94" s="55"/>
      <c r="C94" s="345"/>
      <c r="D94" s="98"/>
      <c r="E94" s="122"/>
      <c r="F94" s="123"/>
      <c r="G94" s="120"/>
      <c r="H94" s="120"/>
      <c r="I94" s="333"/>
    </row>
    <row r="95" spans="1:9" s="59" customFormat="1" ht="15.75" customHeight="1" thickBot="1">
      <c r="A95" s="396">
        <v>750</v>
      </c>
      <c r="B95" s="745"/>
      <c r="C95" s="398"/>
      <c r="D95" s="399" t="s">
        <v>50</v>
      </c>
      <c r="E95" s="392">
        <f>SUM(E97+E113+E121+E126)</f>
        <v>17450</v>
      </c>
      <c r="F95" s="392">
        <f>SUM(F97+F108+F113+F121+F126)</f>
        <v>36256.93</v>
      </c>
      <c r="G95" s="393"/>
      <c r="H95" s="394"/>
      <c r="I95" s="395">
        <f>SUM(F95/E95*100)</f>
        <v>207.7761031518625</v>
      </c>
    </row>
    <row r="96" spans="1:9" s="59" customFormat="1" ht="12" customHeight="1">
      <c r="A96" s="305"/>
      <c r="B96" s="327"/>
      <c r="C96" s="638"/>
      <c r="D96" s="308"/>
      <c r="E96" s="309"/>
      <c r="F96" s="310"/>
      <c r="G96" s="311"/>
      <c r="H96" s="312"/>
      <c r="I96" s="313"/>
    </row>
    <row r="97" spans="1:9" s="59" customFormat="1" ht="16.5" customHeight="1">
      <c r="A97" s="517" t="s">
        <v>32</v>
      </c>
      <c r="B97" s="75" t="s">
        <v>433</v>
      </c>
      <c r="C97" s="385" t="s">
        <v>32</v>
      </c>
      <c r="D97" s="101" t="s">
        <v>434</v>
      </c>
      <c r="E97" s="119">
        <f>SUM(E101)</f>
        <v>0</v>
      </c>
      <c r="F97" s="119">
        <f>SUM(F101+F106)</f>
        <v>19800</v>
      </c>
      <c r="G97" s="123"/>
      <c r="H97" s="120"/>
      <c r="I97" s="333">
        <v>0</v>
      </c>
    </row>
    <row r="98" spans="1:9" s="59" customFormat="1" ht="12" customHeight="1">
      <c r="A98" s="494"/>
      <c r="B98" s="126"/>
      <c r="C98" s="385"/>
      <c r="D98" s="98"/>
      <c r="E98" s="88"/>
      <c r="F98" s="63"/>
      <c r="G98" s="58"/>
      <c r="H98" s="57"/>
      <c r="I98" s="359"/>
    </row>
    <row r="99" spans="1:9" s="21" customFormat="1" ht="15.75" customHeight="1">
      <c r="A99" s="360"/>
      <c r="B99" s="73"/>
      <c r="C99" s="76">
        <v>2008</v>
      </c>
      <c r="D99" s="51" t="s">
        <v>379</v>
      </c>
      <c r="E99" s="77"/>
      <c r="F99" s="78"/>
      <c r="I99" s="367"/>
    </row>
    <row r="100" spans="1:9" s="21" customFormat="1" ht="15.75" customHeight="1">
      <c r="A100" s="360"/>
      <c r="B100" s="73"/>
      <c r="C100" s="76"/>
      <c r="D100" s="51" t="s">
        <v>378</v>
      </c>
      <c r="E100" s="77"/>
      <c r="F100" s="78"/>
      <c r="I100" s="367"/>
    </row>
    <row r="101" spans="1:9" s="21" customFormat="1" ht="15.75" customHeight="1" thickBot="1">
      <c r="A101" s="363"/>
      <c r="B101" s="368"/>
      <c r="C101" s="369"/>
      <c r="D101" s="370" t="s">
        <v>370</v>
      </c>
      <c r="E101" s="371">
        <v>0</v>
      </c>
      <c r="F101" s="372">
        <v>16830</v>
      </c>
      <c r="G101" s="373"/>
      <c r="H101" s="373"/>
      <c r="I101" s="374">
        <v>0</v>
      </c>
    </row>
    <row r="102" spans="1:16" s="148" customFormat="1" ht="15" customHeight="1" thickBot="1">
      <c r="A102" s="319">
        <v>1</v>
      </c>
      <c r="B102" s="320">
        <v>2</v>
      </c>
      <c r="C102" s="321">
        <v>3</v>
      </c>
      <c r="D102" s="322">
        <v>4</v>
      </c>
      <c r="E102" s="321">
        <v>5</v>
      </c>
      <c r="F102" s="323">
        <v>6</v>
      </c>
      <c r="G102" s="324"/>
      <c r="H102" s="324"/>
      <c r="I102" s="325">
        <v>7</v>
      </c>
      <c r="J102" s="28"/>
      <c r="K102" s="28"/>
      <c r="L102" s="28"/>
      <c r="M102" s="28"/>
      <c r="N102" s="28"/>
      <c r="O102" s="28"/>
      <c r="P102" s="28"/>
    </row>
    <row r="103" spans="1:9" s="21" customFormat="1" ht="12.75" customHeight="1">
      <c r="A103" s="360"/>
      <c r="B103" s="97"/>
      <c r="C103" s="717"/>
      <c r="D103" s="748"/>
      <c r="E103" s="77"/>
      <c r="F103" s="78"/>
      <c r="I103" s="367"/>
    </row>
    <row r="104" spans="1:9" s="21" customFormat="1" ht="15.75" customHeight="1">
      <c r="A104" s="360"/>
      <c r="B104" s="97"/>
      <c r="C104" s="350">
        <v>2009</v>
      </c>
      <c r="D104" s="692" t="s">
        <v>379</v>
      </c>
      <c r="E104" s="77"/>
      <c r="F104" s="78"/>
      <c r="I104" s="367"/>
    </row>
    <row r="105" spans="1:9" s="21" customFormat="1" ht="15.75" customHeight="1">
      <c r="A105" s="360"/>
      <c r="B105" s="97"/>
      <c r="C105" s="350"/>
      <c r="D105" s="692" t="s">
        <v>378</v>
      </c>
      <c r="E105" s="77"/>
      <c r="F105" s="78"/>
      <c r="I105" s="367"/>
    </row>
    <row r="106" spans="1:9" s="21" customFormat="1" ht="15.75" customHeight="1">
      <c r="A106" s="360"/>
      <c r="B106" s="97"/>
      <c r="C106" s="350"/>
      <c r="D106" s="692" t="s">
        <v>370</v>
      </c>
      <c r="E106" s="77">
        <v>0</v>
      </c>
      <c r="F106" s="78">
        <v>2970</v>
      </c>
      <c r="I106" s="367">
        <v>0</v>
      </c>
    </row>
    <row r="107" spans="1:9" s="21" customFormat="1" ht="12.75" customHeight="1">
      <c r="A107" s="360"/>
      <c r="B107" s="97"/>
      <c r="C107" s="350"/>
      <c r="D107" s="692"/>
      <c r="E107" s="77"/>
      <c r="F107" s="78"/>
      <c r="I107" s="367"/>
    </row>
    <row r="108" spans="1:9" s="59" customFormat="1" ht="16.5" customHeight="1">
      <c r="A108" s="517" t="s">
        <v>32</v>
      </c>
      <c r="B108" s="75" t="s">
        <v>184</v>
      </c>
      <c r="C108" s="385" t="s">
        <v>32</v>
      </c>
      <c r="D108" s="747" t="s">
        <v>185</v>
      </c>
      <c r="E108" s="157">
        <f>SUM(E111)</f>
        <v>0</v>
      </c>
      <c r="F108" s="119">
        <f>SUM(F111)</f>
        <v>24.83</v>
      </c>
      <c r="G108" s="123"/>
      <c r="H108" s="120"/>
      <c r="I108" s="333">
        <v>0</v>
      </c>
    </row>
    <row r="109" spans="1:9" s="59" customFormat="1" ht="12" customHeight="1">
      <c r="A109" s="494"/>
      <c r="B109" s="126"/>
      <c r="C109" s="385"/>
      <c r="D109" s="692"/>
      <c r="E109" s="40"/>
      <c r="F109" s="63"/>
      <c r="G109" s="57"/>
      <c r="H109" s="57"/>
      <c r="I109" s="510"/>
    </row>
    <row r="110" spans="1:9" s="59" customFormat="1" ht="15.75">
      <c r="A110" s="358"/>
      <c r="B110" s="332"/>
      <c r="C110" s="350">
        <v>2360</v>
      </c>
      <c r="D110" s="692" t="s">
        <v>52</v>
      </c>
      <c r="E110" s="40"/>
      <c r="F110" s="483"/>
      <c r="G110" s="58"/>
      <c r="H110" s="57"/>
      <c r="I110" s="484"/>
    </row>
    <row r="111" spans="1:9" s="59" customFormat="1" ht="15.75">
      <c r="A111" s="358"/>
      <c r="B111" s="332"/>
      <c r="C111" s="385"/>
      <c r="D111" s="692" t="s">
        <v>53</v>
      </c>
      <c r="E111" s="57">
        <v>0</v>
      </c>
      <c r="F111" s="484">
        <v>24.83</v>
      </c>
      <c r="G111" s="57"/>
      <c r="H111" s="57"/>
      <c r="I111" s="482">
        <v>0</v>
      </c>
    </row>
    <row r="112" spans="1:9" s="59" customFormat="1" ht="12" customHeight="1">
      <c r="A112" s="494"/>
      <c r="B112" s="126"/>
      <c r="C112" s="385"/>
      <c r="D112" s="692"/>
      <c r="E112" s="40"/>
      <c r="F112" s="63"/>
      <c r="G112" s="57"/>
      <c r="H112" s="57"/>
      <c r="I112" s="510"/>
    </row>
    <row r="113" spans="1:14" s="59" customFormat="1" ht="15.75">
      <c r="A113" s="517"/>
      <c r="B113" s="75" t="s">
        <v>54</v>
      </c>
      <c r="C113" s="614"/>
      <c r="D113" s="747" t="s">
        <v>55</v>
      </c>
      <c r="E113" s="118">
        <f>SUM(E117+E118+E119)</f>
        <v>15050</v>
      </c>
      <c r="F113" s="119">
        <f>SUM(F117+F118+F119)</f>
        <v>15545.09</v>
      </c>
      <c r="G113" s="120"/>
      <c r="H113" s="120"/>
      <c r="I113" s="334">
        <f>SUM(F113/E113*100)</f>
        <v>103.28963455149503</v>
      </c>
      <c r="N113" s="59" t="s">
        <v>56</v>
      </c>
    </row>
    <row r="114" spans="1:9" s="59" customFormat="1" ht="13.5" customHeight="1">
      <c r="A114" s="517"/>
      <c r="B114" s="75"/>
      <c r="C114" s="614"/>
      <c r="D114" s="692"/>
      <c r="E114" s="120"/>
      <c r="F114" s="123"/>
      <c r="G114" s="121"/>
      <c r="H114" s="120"/>
      <c r="I114" s="333"/>
    </row>
    <row r="115" spans="1:9" s="59" customFormat="1" ht="15.75" customHeight="1">
      <c r="A115" s="518"/>
      <c r="B115" s="55"/>
      <c r="C115" s="615" t="s">
        <v>15</v>
      </c>
      <c r="D115" s="692" t="s">
        <v>16</v>
      </c>
      <c r="E115" s="120" t="s">
        <v>32</v>
      </c>
      <c r="F115" s="123"/>
      <c r="G115" s="120"/>
      <c r="H115" s="120"/>
      <c r="I115" s="334"/>
    </row>
    <row r="116" spans="1:9" s="59" customFormat="1" ht="15.75" customHeight="1">
      <c r="A116" s="518"/>
      <c r="B116" s="55"/>
      <c r="C116" s="614"/>
      <c r="D116" s="692" t="s">
        <v>17</v>
      </c>
      <c r="E116" s="120"/>
      <c r="F116" s="123"/>
      <c r="G116" s="120"/>
      <c r="H116" s="120"/>
      <c r="I116" s="334"/>
    </row>
    <row r="117" spans="1:9" s="59" customFormat="1" ht="15.75" customHeight="1">
      <c r="A117" s="518"/>
      <c r="B117" s="55"/>
      <c r="C117" s="614"/>
      <c r="D117" s="692" t="s">
        <v>18</v>
      </c>
      <c r="E117" s="120">
        <v>11000</v>
      </c>
      <c r="F117" s="123">
        <v>11693.57</v>
      </c>
      <c r="G117" s="121"/>
      <c r="H117" s="120"/>
      <c r="I117" s="333">
        <f>SUM(F117/E117*100)</f>
        <v>106.30518181818182</v>
      </c>
    </row>
    <row r="118" spans="1:9" s="59" customFormat="1" ht="15.75">
      <c r="A118" s="518" t="s">
        <v>32</v>
      </c>
      <c r="B118" s="55"/>
      <c r="C118" s="616" t="s">
        <v>19</v>
      </c>
      <c r="D118" s="692" t="s">
        <v>47</v>
      </c>
      <c r="E118" s="57">
        <v>50</v>
      </c>
      <c r="F118" s="53">
        <v>47.02</v>
      </c>
      <c r="G118" s="98"/>
      <c r="H118" s="102"/>
      <c r="I118" s="359">
        <f>SUM(F118/E118*100)</f>
        <v>94.04</v>
      </c>
    </row>
    <row r="119" spans="1:9" s="59" customFormat="1" ht="15.75" customHeight="1">
      <c r="A119" s="518"/>
      <c r="B119" s="55"/>
      <c r="C119" s="345" t="s">
        <v>48</v>
      </c>
      <c r="D119" s="692" t="s">
        <v>57</v>
      </c>
      <c r="E119" s="120">
        <v>4000</v>
      </c>
      <c r="F119" s="123">
        <v>3804.5</v>
      </c>
      <c r="G119" s="120"/>
      <c r="H119" s="120"/>
      <c r="I119" s="333">
        <f>SUM(F119/E119*100)</f>
        <v>95.1125</v>
      </c>
    </row>
    <row r="120" spans="1:9" s="59" customFormat="1" ht="13.5" customHeight="1">
      <c r="A120" s="335"/>
      <c r="B120" s="335"/>
      <c r="C120" s="345"/>
      <c r="D120" s="692"/>
      <c r="E120" s="120"/>
      <c r="F120" s="482"/>
      <c r="G120" s="120"/>
      <c r="H120" s="120"/>
      <c r="I120" s="333"/>
    </row>
    <row r="121" spans="1:9" s="125" customFormat="1" ht="15.75" customHeight="1">
      <c r="A121" s="332"/>
      <c r="B121" s="332" t="s">
        <v>58</v>
      </c>
      <c r="C121" s="749"/>
      <c r="D121" s="747" t="s">
        <v>59</v>
      </c>
      <c r="E121" s="118">
        <f>SUM(E123+E124)</f>
        <v>200</v>
      </c>
      <c r="F121" s="481">
        <f>SUM(F123+F124)</f>
        <v>307.01</v>
      </c>
      <c r="G121" s="118"/>
      <c r="H121" s="118"/>
      <c r="I121" s="333">
        <f>SUM(F121/E121*100)</f>
        <v>153.505</v>
      </c>
    </row>
    <row r="122" spans="1:9" s="59" customFormat="1" ht="14.25" customHeight="1">
      <c r="A122" s="335"/>
      <c r="B122" s="335"/>
      <c r="C122" s="345"/>
      <c r="D122" s="692"/>
      <c r="E122" s="120"/>
      <c r="F122" s="482"/>
      <c r="G122" s="120"/>
      <c r="H122" s="120"/>
      <c r="I122" s="333"/>
    </row>
    <row r="123" spans="1:9" s="59" customFormat="1" ht="15.75" customHeight="1">
      <c r="A123" s="335"/>
      <c r="B123" s="335"/>
      <c r="C123" s="345" t="s">
        <v>25</v>
      </c>
      <c r="D123" s="692" t="s">
        <v>60</v>
      </c>
      <c r="E123" s="120">
        <v>200</v>
      </c>
      <c r="F123" s="482">
        <v>306.89</v>
      </c>
      <c r="G123" s="120"/>
      <c r="H123" s="120"/>
      <c r="I123" s="334">
        <f>SUM(F123/E123*100)</f>
        <v>153.445</v>
      </c>
    </row>
    <row r="124" spans="1:9" s="59" customFormat="1" ht="15.75">
      <c r="A124" s="56" t="s">
        <v>32</v>
      </c>
      <c r="B124" s="55"/>
      <c r="C124" s="616" t="s">
        <v>19</v>
      </c>
      <c r="D124" s="692" t="s">
        <v>47</v>
      </c>
      <c r="E124" s="57">
        <v>0</v>
      </c>
      <c r="F124" s="53">
        <v>0.12</v>
      </c>
      <c r="G124" s="98"/>
      <c r="H124" s="102"/>
      <c r="I124" s="53">
        <v>0</v>
      </c>
    </row>
    <row r="125" spans="1:9" s="59" customFormat="1" ht="13.5" customHeight="1">
      <c r="A125" s="335"/>
      <c r="B125" s="335"/>
      <c r="C125" s="350"/>
      <c r="D125" s="692"/>
      <c r="E125" s="120"/>
      <c r="F125" s="482"/>
      <c r="G125" s="120"/>
      <c r="H125" s="120"/>
      <c r="I125" s="333"/>
    </row>
    <row r="126" spans="1:9" s="59" customFormat="1" ht="15.75">
      <c r="A126" s="332"/>
      <c r="B126" s="360" t="s">
        <v>61</v>
      </c>
      <c r="C126" s="385"/>
      <c r="D126" s="747" t="s">
        <v>14</v>
      </c>
      <c r="E126" s="118">
        <f>SUM(E128)</f>
        <v>2200</v>
      </c>
      <c r="F126" s="481">
        <f>SUM(F128)</f>
        <v>580</v>
      </c>
      <c r="G126" s="121"/>
      <c r="H126" s="120"/>
      <c r="I126" s="333">
        <f>SUM(F126/E126*100)</f>
        <v>26.36363636363636</v>
      </c>
    </row>
    <row r="127" spans="1:9" s="59" customFormat="1" ht="12.75" customHeight="1">
      <c r="A127" s="332"/>
      <c r="B127" s="360"/>
      <c r="C127" s="385"/>
      <c r="D127" s="747"/>
      <c r="E127" s="118"/>
      <c r="F127" s="481"/>
      <c r="G127" s="121"/>
      <c r="H127" s="120"/>
      <c r="I127" s="333"/>
    </row>
    <row r="128" spans="1:9" s="59" customFormat="1" ht="15.75">
      <c r="A128" s="335"/>
      <c r="B128" s="335"/>
      <c r="C128" s="345" t="s">
        <v>62</v>
      </c>
      <c r="D128" s="692" t="s">
        <v>63</v>
      </c>
      <c r="E128" s="120">
        <v>2200</v>
      </c>
      <c r="F128" s="482">
        <v>580</v>
      </c>
      <c r="G128" s="121"/>
      <c r="H128" s="120"/>
      <c r="I128" s="333">
        <f>SUM(F128/E128*100)</f>
        <v>26.36363636363636</v>
      </c>
    </row>
    <row r="129" spans="1:9" s="28" customFormat="1" ht="9.75" customHeight="1" thickBot="1">
      <c r="A129" s="646"/>
      <c r="B129" s="746"/>
      <c r="C129" s="685"/>
      <c r="D129" s="514"/>
      <c r="E129" s="513"/>
      <c r="F129" s="684"/>
      <c r="G129" s="647"/>
      <c r="H129" s="647"/>
      <c r="I129" s="514"/>
    </row>
    <row r="130" spans="1:9" s="59" customFormat="1" ht="15.75" customHeight="1" thickBot="1">
      <c r="A130" s="60">
        <v>754</v>
      </c>
      <c r="B130" s="56"/>
      <c r="C130" s="115"/>
      <c r="D130" s="51" t="s">
        <v>64</v>
      </c>
      <c r="E130" s="119">
        <f>SUM(E132)</f>
        <v>160088</v>
      </c>
      <c r="F130" s="119">
        <f>SUM(F132)</f>
        <v>21539.100000000002</v>
      </c>
      <c r="G130" s="121"/>
      <c r="H130" s="120"/>
      <c r="I130" s="123">
        <f>SUM(F130/E130*100)</f>
        <v>13.454537504372595</v>
      </c>
    </row>
    <row r="131" spans="1:9" s="59" customFormat="1" ht="12" customHeight="1">
      <c r="A131" s="326"/>
      <c r="B131" s="602"/>
      <c r="C131" s="512"/>
      <c r="D131" s="415"/>
      <c r="E131" s="328"/>
      <c r="F131" s="329"/>
      <c r="G131" s="330"/>
      <c r="H131" s="330"/>
      <c r="I131" s="331"/>
    </row>
    <row r="132" spans="1:9" s="59" customFormat="1" ht="15.75" customHeight="1">
      <c r="A132" s="335"/>
      <c r="B132" s="110" t="s">
        <v>65</v>
      </c>
      <c r="C132" s="127"/>
      <c r="D132" s="39" t="s">
        <v>439</v>
      </c>
      <c r="E132" s="124">
        <f>SUM(E134+E135)</f>
        <v>160088</v>
      </c>
      <c r="F132" s="119">
        <f>SUM(F134+F135)</f>
        <v>21539.100000000002</v>
      </c>
      <c r="G132" s="120"/>
      <c r="H132" s="120"/>
      <c r="I132" s="333">
        <f>SUM(F132/E132*100)</f>
        <v>13.454537504372595</v>
      </c>
    </row>
    <row r="133" spans="1:9" s="59" customFormat="1" ht="12" customHeight="1">
      <c r="A133" s="335"/>
      <c r="B133" s="110"/>
      <c r="C133" s="127"/>
      <c r="D133" s="39"/>
      <c r="E133" s="118"/>
      <c r="F133" s="119"/>
      <c r="G133" s="120"/>
      <c r="H133" s="120"/>
      <c r="I133" s="334"/>
    </row>
    <row r="134" spans="1:9" s="59" customFormat="1" ht="15.75">
      <c r="A134" s="335"/>
      <c r="B134" s="110"/>
      <c r="C134" s="128" t="s">
        <v>66</v>
      </c>
      <c r="D134" s="51" t="s">
        <v>67</v>
      </c>
      <c r="E134" s="122">
        <v>160000</v>
      </c>
      <c r="F134" s="123">
        <v>21538.27</v>
      </c>
      <c r="G134" s="121"/>
      <c r="H134" s="120"/>
      <c r="I134" s="333">
        <f>SUM(F134/E134*100)</f>
        <v>13.461418750000002</v>
      </c>
    </row>
    <row r="135" spans="1:9" s="59" customFormat="1" ht="15.75">
      <c r="A135" s="335"/>
      <c r="B135" s="110"/>
      <c r="C135" s="128" t="s">
        <v>68</v>
      </c>
      <c r="D135" s="51" t="s">
        <v>69</v>
      </c>
      <c r="E135" s="120">
        <v>88</v>
      </c>
      <c r="F135" s="123">
        <v>0.83</v>
      </c>
      <c r="G135" s="120"/>
      <c r="H135" s="120"/>
      <c r="I135" s="334">
        <f>SUM(F135/E135*100)</f>
        <v>0.9431818181818182</v>
      </c>
    </row>
    <row r="136" spans="1:9" s="59" customFormat="1" ht="9.75" customHeight="1" thickBot="1">
      <c r="A136" s="337"/>
      <c r="B136" s="645"/>
      <c r="C136" s="592"/>
      <c r="D136" s="370"/>
      <c r="E136" s="341"/>
      <c r="F136" s="342"/>
      <c r="G136" s="341"/>
      <c r="H136" s="341"/>
      <c r="I136" s="343"/>
    </row>
    <row r="137" spans="1:9" s="59" customFormat="1" ht="9.75" customHeight="1" thickBot="1">
      <c r="A137" s="185"/>
      <c r="B137" s="230"/>
      <c r="C137" s="128"/>
      <c r="D137" s="102"/>
      <c r="E137" s="120"/>
      <c r="F137" s="120"/>
      <c r="G137" s="120"/>
      <c r="H137" s="120"/>
      <c r="I137" s="120"/>
    </row>
    <row r="138" spans="1:16" s="148" customFormat="1" ht="15" customHeight="1" thickBot="1">
      <c r="A138" s="319">
        <v>1</v>
      </c>
      <c r="B138" s="320">
        <v>2</v>
      </c>
      <c r="C138" s="321">
        <v>3</v>
      </c>
      <c r="D138" s="322">
        <v>4</v>
      </c>
      <c r="E138" s="321">
        <v>5</v>
      </c>
      <c r="F138" s="323">
        <v>6</v>
      </c>
      <c r="G138" s="324"/>
      <c r="H138" s="324"/>
      <c r="I138" s="325">
        <v>7</v>
      </c>
      <c r="J138" s="28"/>
      <c r="K138" s="28"/>
      <c r="L138" s="28"/>
      <c r="M138" s="28"/>
      <c r="N138" s="28"/>
      <c r="O138" s="28"/>
      <c r="P138" s="28"/>
    </row>
    <row r="139" spans="1:9" s="59" customFormat="1" ht="15.75">
      <c r="A139" s="68">
        <v>756</v>
      </c>
      <c r="B139" s="137"/>
      <c r="C139" s="15"/>
      <c r="D139" s="62" t="s">
        <v>70</v>
      </c>
      <c r="E139" s="136"/>
      <c r="F139" s="138"/>
      <c r="G139" s="138"/>
      <c r="H139" s="135"/>
      <c r="I139" s="136"/>
    </row>
    <row r="140" spans="1:9" s="59" customFormat="1" ht="15.75" customHeight="1" thickBot="1">
      <c r="A140" s="60"/>
      <c r="B140" s="110"/>
      <c r="C140" s="115"/>
      <c r="D140" s="51" t="s">
        <v>71</v>
      </c>
      <c r="E140" s="119">
        <f>SUM(E142+E150+E162+E179+E188+E193)</f>
        <v>25231161.89</v>
      </c>
      <c r="F140" s="157">
        <f>SUM(F142+F150+F162+F179+F188+F193)</f>
        <v>13229779.86</v>
      </c>
      <c r="G140" s="121"/>
      <c r="H140" s="120"/>
      <c r="I140" s="123">
        <f>SUM(F140/E140*100)</f>
        <v>52.43428708387554</v>
      </c>
    </row>
    <row r="141" spans="1:9" s="59" customFormat="1" ht="14.25" customHeight="1">
      <c r="A141" s="326"/>
      <c r="B141" s="511"/>
      <c r="C141" s="512"/>
      <c r="D141" s="415"/>
      <c r="E141" s="328"/>
      <c r="F141" s="329"/>
      <c r="G141" s="330"/>
      <c r="H141" s="330"/>
      <c r="I141" s="331"/>
    </row>
    <row r="142" spans="1:9" s="59" customFormat="1" ht="15.75">
      <c r="A142" s="335"/>
      <c r="B142" s="110" t="s">
        <v>72</v>
      </c>
      <c r="C142" s="127"/>
      <c r="D142" s="39" t="s">
        <v>73</v>
      </c>
      <c r="E142" s="124">
        <f>SUM(E145+E146)</f>
        <v>43260</v>
      </c>
      <c r="F142" s="119">
        <f>SUM(F145+F146)</f>
        <v>19672.219999999998</v>
      </c>
      <c r="G142" s="121"/>
      <c r="H142" s="120"/>
      <c r="I142" s="333">
        <f>SUM(F142/E142*100)</f>
        <v>45.47438742487286</v>
      </c>
    </row>
    <row r="143" spans="1:9" s="28" customFormat="1" ht="12.75" customHeight="1">
      <c r="A143" s="351"/>
      <c r="B143" s="44"/>
      <c r="C143" s="38"/>
      <c r="D143" s="45"/>
      <c r="E143" s="38"/>
      <c r="F143" s="46"/>
      <c r="I143" s="352"/>
    </row>
    <row r="144" spans="1:9" s="59" customFormat="1" ht="15.75">
      <c r="A144" s="335"/>
      <c r="B144" s="110"/>
      <c r="C144" s="128" t="s">
        <v>74</v>
      </c>
      <c r="D144" s="51" t="s">
        <v>75</v>
      </c>
      <c r="E144" s="122"/>
      <c r="F144" s="123"/>
      <c r="G144" s="121"/>
      <c r="H144" s="120"/>
      <c r="I144" s="333"/>
    </row>
    <row r="145" spans="1:9" s="59" customFormat="1" ht="15.75" customHeight="1">
      <c r="A145" s="335"/>
      <c r="B145" s="110"/>
      <c r="C145" s="127"/>
      <c r="D145" s="51" t="s">
        <v>76</v>
      </c>
      <c r="E145" s="120">
        <v>42860</v>
      </c>
      <c r="F145" s="123">
        <v>19587.6</v>
      </c>
      <c r="G145" s="120"/>
      <c r="H145" s="120"/>
      <c r="I145" s="334">
        <f>SUM(F145/E145*100)</f>
        <v>45.70135324311712</v>
      </c>
    </row>
    <row r="146" spans="1:9" s="59" customFormat="1" ht="15.75">
      <c r="A146" s="335"/>
      <c r="B146" s="110"/>
      <c r="C146" s="128" t="s">
        <v>77</v>
      </c>
      <c r="D146" s="51" t="s">
        <v>78</v>
      </c>
      <c r="E146" s="120">
        <v>400</v>
      </c>
      <c r="F146" s="123">
        <v>84.62</v>
      </c>
      <c r="G146" s="120"/>
      <c r="H146" s="120"/>
      <c r="I146" s="334">
        <f>SUM(F146/E146*100)</f>
        <v>21.155</v>
      </c>
    </row>
    <row r="147" spans="1:9" s="59" customFormat="1" ht="9.75" customHeight="1">
      <c r="A147" s="335"/>
      <c r="B147" s="110"/>
      <c r="C147" s="127"/>
      <c r="D147" s="51"/>
      <c r="E147" s="120"/>
      <c r="F147" s="123"/>
      <c r="G147" s="120"/>
      <c r="H147" s="120"/>
      <c r="I147" s="334"/>
    </row>
    <row r="148" spans="1:9" s="59" customFormat="1" ht="15.75" customHeight="1">
      <c r="A148" s="332"/>
      <c r="B148" s="110" t="s">
        <v>79</v>
      </c>
      <c r="C148" s="127"/>
      <c r="D148" s="39" t="s">
        <v>80</v>
      </c>
      <c r="E148" s="122"/>
      <c r="F148" s="123"/>
      <c r="G148" s="121"/>
      <c r="H148" s="120"/>
      <c r="I148" s="333"/>
    </row>
    <row r="149" spans="1:9" s="59" customFormat="1" ht="15.75">
      <c r="A149" s="335"/>
      <c r="B149" s="56"/>
      <c r="C149" s="127"/>
      <c r="D149" s="39" t="s">
        <v>81</v>
      </c>
      <c r="E149" s="122"/>
      <c r="F149" s="123"/>
      <c r="G149" s="121"/>
      <c r="H149" s="120"/>
      <c r="I149" s="333"/>
    </row>
    <row r="150" spans="1:9" s="59" customFormat="1" ht="15.75">
      <c r="A150" s="335"/>
      <c r="B150" s="56"/>
      <c r="C150" s="127"/>
      <c r="D150" s="39" t="s">
        <v>82</v>
      </c>
      <c r="E150" s="124">
        <f>SUM(E152+E153+E154+E155+E156+E157+E158+E159)</f>
        <v>6674368.89</v>
      </c>
      <c r="F150" s="119">
        <f>SUM(F152+F153+F154+F155+F156+F157+F158+F159)</f>
        <v>4068403.0199999996</v>
      </c>
      <c r="G150" s="121"/>
      <c r="H150" s="120"/>
      <c r="I150" s="333">
        <f>SUM(F150/E150*100)</f>
        <v>60.95562122878108</v>
      </c>
    </row>
    <row r="151" spans="1:9" s="59" customFormat="1" ht="13.5" customHeight="1">
      <c r="A151" s="335"/>
      <c r="B151" s="56"/>
      <c r="C151" s="127"/>
      <c r="D151" s="39"/>
      <c r="E151" s="118"/>
      <c r="F151" s="119"/>
      <c r="G151" s="120"/>
      <c r="H151" s="120"/>
      <c r="I151" s="334"/>
    </row>
    <row r="152" spans="1:9" s="59" customFormat="1" ht="15.75">
      <c r="A152" s="335"/>
      <c r="B152" s="56"/>
      <c r="C152" s="128" t="s">
        <v>83</v>
      </c>
      <c r="D152" s="51" t="s">
        <v>84</v>
      </c>
      <c r="E152" s="122">
        <v>6232826.89</v>
      </c>
      <c r="F152" s="123">
        <v>3729396.63</v>
      </c>
      <c r="G152" s="121"/>
      <c r="H152" s="120"/>
      <c r="I152" s="333">
        <f aca="true" t="shared" si="0" ref="I152:I159">SUM(F152/E152*100)</f>
        <v>59.83475388965921</v>
      </c>
    </row>
    <row r="153" spans="1:9" s="59" customFormat="1" ht="15.75" customHeight="1">
      <c r="A153" s="335"/>
      <c r="B153" s="56" t="s">
        <v>32</v>
      </c>
      <c r="C153" s="128" t="s">
        <v>85</v>
      </c>
      <c r="D153" s="51" t="s">
        <v>86</v>
      </c>
      <c r="E153" s="122">
        <v>1858</v>
      </c>
      <c r="F153" s="123">
        <v>1846</v>
      </c>
      <c r="G153" s="121"/>
      <c r="H153" s="120"/>
      <c r="I153" s="333">
        <f t="shared" si="0"/>
        <v>99.35414424111949</v>
      </c>
    </row>
    <row r="154" spans="1:9" s="59" customFormat="1" ht="16.5" customHeight="1">
      <c r="A154" s="335"/>
      <c r="B154" s="56"/>
      <c r="C154" s="128" t="s">
        <v>87</v>
      </c>
      <c r="D154" s="51" t="s">
        <v>88</v>
      </c>
      <c r="E154" s="120">
        <v>29424</v>
      </c>
      <c r="F154" s="123">
        <v>15665</v>
      </c>
      <c r="G154" s="120"/>
      <c r="H154" s="120"/>
      <c r="I154" s="334">
        <f t="shared" si="0"/>
        <v>53.238852637302884</v>
      </c>
    </row>
    <row r="155" spans="1:9" s="59" customFormat="1" ht="15.75">
      <c r="A155" s="335"/>
      <c r="B155" s="56"/>
      <c r="C155" s="128" t="s">
        <v>89</v>
      </c>
      <c r="D155" s="51" t="s">
        <v>90</v>
      </c>
      <c r="E155" s="122">
        <v>240888</v>
      </c>
      <c r="F155" s="123">
        <v>152904.19</v>
      </c>
      <c r="G155" s="121"/>
      <c r="H155" s="120"/>
      <c r="I155" s="333">
        <f t="shared" si="0"/>
        <v>63.47522084952343</v>
      </c>
    </row>
    <row r="156" spans="1:9" s="59" customFormat="1" ht="15.75">
      <c r="A156" s="335"/>
      <c r="B156" s="56"/>
      <c r="C156" s="128" t="s">
        <v>91</v>
      </c>
      <c r="D156" s="51" t="s">
        <v>92</v>
      </c>
      <c r="E156" s="120">
        <v>13000</v>
      </c>
      <c r="F156" s="123">
        <v>19294</v>
      </c>
      <c r="G156" s="120"/>
      <c r="H156" s="120"/>
      <c r="I156" s="334">
        <f t="shared" si="0"/>
        <v>148.41538461538462</v>
      </c>
    </row>
    <row r="157" spans="1:9" s="59" customFormat="1" ht="15.75" customHeight="1">
      <c r="A157" s="335"/>
      <c r="B157" s="56"/>
      <c r="C157" s="128" t="s">
        <v>68</v>
      </c>
      <c r="D157" s="51" t="s">
        <v>69</v>
      </c>
      <c r="E157" s="122">
        <v>246</v>
      </c>
      <c r="F157" s="123">
        <v>246.4</v>
      </c>
      <c r="G157" s="120"/>
      <c r="H157" s="120"/>
      <c r="I157" s="333">
        <f t="shared" si="0"/>
        <v>100.16260162601627</v>
      </c>
    </row>
    <row r="158" spans="1:9" s="59" customFormat="1" ht="15.75" customHeight="1">
      <c r="A158" s="335"/>
      <c r="B158" s="56"/>
      <c r="C158" s="128" t="s">
        <v>77</v>
      </c>
      <c r="D158" s="51" t="s">
        <v>78</v>
      </c>
      <c r="E158" s="122">
        <v>25000</v>
      </c>
      <c r="F158" s="123">
        <v>21445.8</v>
      </c>
      <c r="G158" s="121"/>
      <c r="H158" s="120"/>
      <c r="I158" s="333">
        <f t="shared" si="0"/>
        <v>85.7832</v>
      </c>
    </row>
    <row r="159" spans="1:9" s="21" customFormat="1" ht="15.75" customHeight="1">
      <c r="A159" s="358"/>
      <c r="B159" s="49"/>
      <c r="C159" s="142">
        <v>2680</v>
      </c>
      <c r="D159" s="51" t="s">
        <v>93</v>
      </c>
      <c r="E159" s="143">
        <v>131126</v>
      </c>
      <c r="F159" s="144">
        <v>127605</v>
      </c>
      <c r="G159" s="77"/>
      <c r="H159" s="77"/>
      <c r="I159" s="515">
        <f t="shared" si="0"/>
        <v>97.31479645531779</v>
      </c>
    </row>
    <row r="160" spans="1:9" s="21" customFormat="1" ht="14.25" customHeight="1">
      <c r="A160" s="360"/>
      <c r="B160" s="73"/>
      <c r="C160" s="145"/>
      <c r="D160" s="51"/>
      <c r="E160" s="57"/>
      <c r="F160" s="146"/>
      <c r="G160" s="147"/>
      <c r="H160" s="147"/>
      <c r="I160" s="510"/>
    </row>
    <row r="161" spans="1:9" s="59" customFormat="1" ht="15.75">
      <c r="A161" s="332"/>
      <c r="B161" s="110" t="s">
        <v>94</v>
      </c>
      <c r="C161" s="127"/>
      <c r="D161" s="39" t="s">
        <v>95</v>
      </c>
      <c r="E161" s="122"/>
      <c r="F161" s="123"/>
      <c r="G161" s="121"/>
      <c r="H161" s="120"/>
      <c r="I161" s="333"/>
    </row>
    <row r="162" spans="1:9" s="59" customFormat="1" ht="15.75">
      <c r="A162" s="335"/>
      <c r="B162" s="56"/>
      <c r="C162" s="127"/>
      <c r="D162" s="39" t="s">
        <v>96</v>
      </c>
      <c r="E162" s="124">
        <f>SUM(E165+E166+E167+E168+E169+E170+E171+E174+E175+E176)</f>
        <v>3334020</v>
      </c>
      <c r="F162" s="119">
        <f>SUM(F165+F166+F167+F168+F169+F170+F171+F174+F175+F176)</f>
        <v>2318802.4099999997</v>
      </c>
      <c r="G162" s="121"/>
      <c r="H162" s="120"/>
      <c r="I162" s="333">
        <f>SUM(F162/E162*100)</f>
        <v>69.54974505251917</v>
      </c>
    </row>
    <row r="163" spans="1:9" s="59" customFormat="1" ht="15.75" customHeight="1">
      <c r="A163" s="335"/>
      <c r="B163" s="56"/>
      <c r="C163" s="127"/>
      <c r="D163" s="39" t="s">
        <v>97</v>
      </c>
      <c r="E163" s="124"/>
      <c r="F163" s="119"/>
      <c r="G163" s="121"/>
      <c r="H163" s="120"/>
      <c r="I163" s="333"/>
    </row>
    <row r="164" spans="1:9" s="59" customFormat="1" ht="13.5" customHeight="1">
      <c r="A164" s="335"/>
      <c r="B164" s="56"/>
      <c r="C164" s="127"/>
      <c r="D164" s="39"/>
      <c r="E164" s="118"/>
      <c r="F164" s="119"/>
      <c r="G164" s="120"/>
      <c r="H164" s="120"/>
      <c r="I164" s="334"/>
    </row>
    <row r="165" spans="1:9" s="59" customFormat="1" ht="15.75">
      <c r="A165" s="335"/>
      <c r="B165" s="56"/>
      <c r="C165" s="128" t="s">
        <v>83</v>
      </c>
      <c r="D165" s="51" t="s">
        <v>84</v>
      </c>
      <c r="E165" s="120">
        <v>2509270</v>
      </c>
      <c r="F165" s="123">
        <v>1707627.94</v>
      </c>
      <c r="G165" s="120"/>
      <c r="H165" s="120"/>
      <c r="I165" s="334">
        <f aca="true" t="shared" si="1" ref="I165:I176">SUM(F165/E165*100)</f>
        <v>68.05277789954846</v>
      </c>
    </row>
    <row r="166" spans="1:9" s="59" customFormat="1" ht="15.75">
      <c r="A166" s="335"/>
      <c r="B166" s="56" t="s">
        <v>32</v>
      </c>
      <c r="C166" s="128" t="s">
        <v>85</v>
      </c>
      <c r="D166" s="51" t="s">
        <v>86</v>
      </c>
      <c r="E166" s="122">
        <v>9408</v>
      </c>
      <c r="F166" s="123">
        <v>6367.02</v>
      </c>
      <c r="G166" s="121"/>
      <c r="H166" s="120"/>
      <c r="I166" s="333">
        <f t="shared" si="1"/>
        <v>67.67665816326532</v>
      </c>
    </row>
    <row r="167" spans="1:9" s="59" customFormat="1" ht="16.5" customHeight="1">
      <c r="A167" s="335"/>
      <c r="B167" s="56"/>
      <c r="C167" s="128" t="s">
        <v>87</v>
      </c>
      <c r="D167" s="51" t="s">
        <v>88</v>
      </c>
      <c r="E167" s="122">
        <v>70</v>
      </c>
      <c r="F167" s="123">
        <v>21</v>
      </c>
      <c r="G167" s="120"/>
      <c r="H167" s="120"/>
      <c r="I167" s="333">
        <f t="shared" si="1"/>
        <v>30</v>
      </c>
    </row>
    <row r="168" spans="1:9" s="59" customFormat="1" ht="15.75">
      <c r="A168" s="335"/>
      <c r="B168" s="56"/>
      <c r="C168" s="128" t="s">
        <v>89</v>
      </c>
      <c r="D168" s="51" t="s">
        <v>90</v>
      </c>
      <c r="E168" s="120">
        <v>126899</v>
      </c>
      <c r="F168" s="123">
        <v>67959.93</v>
      </c>
      <c r="G168" s="120"/>
      <c r="H168" s="120"/>
      <c r="I168" s="334">
        <f t="shared" si="1"/>
        <v>53.554346369947744</v>
      </c>
    </row>
    <row r="169" spans="1:9" s="59" customFormat="1" ht="15.75">
      <c r="A169" s="335"/>
      <c r="B169" s="56"/>
      <c r="C169" s="128" t="s">
        <v>98</v>
      </c>
      <c r="D169" s="51" t="s">
        <v>99</v>
      </c>
      <c r="E169" s="120">
        <v>47400</v>
      </c>
      <c r="F169" s="123">
        <v>29650.8</v>
      </c>
      <c r="G169" s="120"/>
      <c r="H169" s="120"/>
      <c r="I169" s="334">
        <f t="shared" si="1"/>
        <v>62.55443037974684</v>
      </c>
    </row>
    <row r="170" spans="1:9" s="59" customFormat="1" ht="15.75">
      <c r="A170" s="335"/>
      <c r="B170" s="56"/>
      <c r="C170" s="128" t="s">
        <v>100</v>
      </c>
      <c r="D170" s="51" t="s">
        <v>101</v>
      </c>
      <c r="E170" s="120">
        <v>34023</v>
      </c>
      <c r="F170" s="123">
        <v>18585.57</v>
      </c>
      <c r="G170" s="120"/>
      <c r="H170" s="120"/>
      <c r="I170" s="334">
        <f t="shared" si="1"/>
        <v>54.62648796402434</v>
      </c>
    </row>
    <row r="171" spans="1:9" s="59" customFormat="1" ht="16.5" thickBot="1">
      <c r="A171" s="337"/>
      <c r="B171" s="504"/>
      <c r="C171" s="592" t="s">
        <v>102</v>
      </c>
      <c r="D171" s="370" t="s">
        <v>103</v>
      </c>
      <c r="E171" s="341">
        <v>51000</v>
      </c>
      <c r="F171" s="342">
        <v>15160</v>
      </c>
      <c r="G171" s="341"/>
      <c r="H171" s="341"/>
      <c r="I171" s="343">
        <f t="shared" si="1"/>
        <v>29.72549019607843</v>
      </c>
    </row>
    <row r="172" spans="1:16" s="148" customFormat="1" ht="15" customHeight="1" thickBot="1">
      <c r="A172" s="319">
        <v>1</v>
      </c>
      <c r="B172" s="320">
        <v>2</v>
      </c>
      <c r="C172" s="321">
        <v>3</v>
      </c>
      <c r="D172" s="322">
        <v>4</v>
      </c>
      <c r="E172" s="321">
        <v>5</v>
      </c>
      <c r="F172" s="323">
        <v>6</v>
      </c>
      <c r="G172" s="324"/>
      <c r="H172" s="324"/>
      <c r="I172" s="325">
        <v>7</v>
      </c>
      <c r="J172" s="28"/>
      <c r="K172" s="28"/>
      <c r="L172" s="28"/>
      <c r="M172" s="28"/>
      <c r="N172" s="28"/>
      <c r="O172" s="28"/>
      <c r="P172" s="28"/>
    </row>
    <row r="173" spans="1:9" s="59" customFormat="1" ht="15.75">
      <c r="A173" s="335"/>
      <c r="B173" s="56"/>
      <c r="C173" s="128"/>
      <c r="D173" s="51"/>
      <c r="E173" s="120"/>
      <c r="F173" s="123"/>
      <c r="G173" s="120"/>
      <c r="H173" s="120"/>
      <c r="I173" s="334"/>
    </row>
    <row r="174" spans="1:9" s="59" customFormat="1" ht="15.75">
      <c r="A174" s="335"/>
      <c r="B174" s="56"/>
      <c r="C174" s="128" t="s">
        <v>91</v>
      </c>
      <c r="D174" s="51" t="s">
        <v>92</v>
      </c>
      <c r="E174" s="120">
        <v>495500</v>
      </c>
      <c r="F174" s="123">
        <v>414209</v>
      </c>
      <c r="G174" s="120"/>
      <c r="H174" s="120"/>
      <c r="I174" s="334">
        <f t="shared" si="1"/>
        <v>83.59414732593339</v>
      </c>
    </row>
    <row r="175" spans="1:9" s="59" customFormat="1" ht="15.75" customHeight="1">
      <c r="A175" s="335"/>
      <c r="B175" s="56"/>
      <c r="C175" s="128" t="s">
        <v>68</v>
      </c>
      <c r="D175" s="51" t="s">
        <v>69</v>
      </c>
      <c r="E175" s="120">
        <v>4450</v>
      </c>
      <c r="F175" s="123">
        <v>5271.26</v>
      </c>
      <c r="G175" s="120"/>
      <c r="H175" s="120"/>
      <c r="I175" s="334">
        <f t="shared" si="1"/>
        <v>118.4552808988764</v>
      </c>
    </row>
    <row r="176" spans="1:9" s="59" customFormat="1" ht="15.75">
      <c r="A176" s="335"/>
      <c r="B176" s="56"/>
      <c r="C176" s="128" t="s">
        <v>77</v>
      </c>
      <c r="D176" s="51" t="s">
        <v>78</v>
      </c>
      <c r="E176" s="122">
        <v>56000</v>
      </c>
      <c r="F176" s="123">
        <v>53949.89</v>
      </c>
      <c r="G176" s="121"/>
      <c r="H176" s="120"/>
      <c r="I176" s="333">
        <f t="shared" si="1"/>
        <v>96.33908928571428</v>
      </c>
    </row>
    <row r="177" spans="1:9" s="59" customFormat="1" ht="14.25" customHeight="1">
      <c r="A177" s="335"/>
      <c r="B177" s="56"/>
      <c r="C177" s="128"/>
      <c r="D177" s="51"/>
      <c r="E177" s="120"/>
      <c r="F177" s="123"/>
      <c r="G177" s="120"/>
      <c r="H177" s="120"/>
      <c r="I177" s="334"/>
    </row>
    <row r="178" spans="1:9" s="59" customFormat="1" ht="15.75">
      <c r="A178" s="332"/>
      <c r="B178" s="110" t="s">
        <v>104</v>
      </c>
      <c r="C178" s="127"/>
      <c r="D178" s="39" t="s">
        <v>105</v>
      </c>
      <c r="E178" s="118"/>
      <c r="F178" s="119"/>
      <c r="G178" s="120"/>
      <c r="H178" s="120"/>
      <c r="I178" s="334"/>
    </row>
    <row r="179" spans="1:9" s="59" customFormat="1" ht="15.75">
      <c r="A179" s="332"/>
      <c r="B179" s="110"/>
      <c r="C179" s="127"/>
      <c r="D179" s="39" t="s">
        <v>106</v>
      </c>
      <c r="E179" s="118">
        <f>SUM(E181+E182+E184+E185+E186)</f>
        <v>1310840</v>
      </c>
      <c r="F179" s="119">
        <f>SUM(F181+F182+F184+F185+F186)</f>
        <v>873375.4500000001</v>
      </c>
      <c r="G179" s="120"/>
      <c r="H179" s="120"/>
      <c r="I179" s="334">
        <f>SUM(F179/E179*100)</f>
        <v>66.62715892099723</v>
      </c>
    </row>
    <row r="180" spans="1:9" s="59" customFormat="1" ht="13.5" customHeight="1">
      <c r="A180" s="332"/>
      <c r="B180" s="110"/>
      <c r="C180" s="127"/>
      <c r="D180" s="39"/>
      <c r="E180" s="124"/>
      <c r="F180" s="119"/>
      <c r="G180" s="120"/>
      <c r="H180" s="120"/>
      <c r="I180" s="333"/>
    </row>
    <row r="181" spans="1:9" s="59" customFormat="1" ht="15.75">
      <c r="A181" s="335"/>
      <c r="B181" s="56"/>
      <c r="C181" s="128" t="s">
        <v>107</v>
      </c>
      <c r="D181" s="51" t="s">
        <v>108</v>
      </c>
      <c r="E181" s="122">
        <v>620040</v>
      </c>
      <c r="F181" s="123">
        <v>338982.49</v>
      </c>
      <c r="G181" s="120"/>
      <c r="H181" s="120"/>
      <c r="I181" s="333">
        <f>SUM(F181/E181*100)</f>
        <v>54.671067995613186</v>
      </c>
    </row>
    <row r="182" spans="1:9" s="59" customFormat="1" ht="15.75">
      <c r="A182" s="335"/>
      <c r="B182" s="56"/>
      <c r="C182" s="128" t="s">
        <v>109</v>
      </c>
      <c r="D182" s="51" t="s">
        <v>380</v>
      </c>
      <c r="E182" s="122">
        <v>550200</v>
      </c>
      <c r="F182" s="123">
        <v>398259.09</v>
      </c>
      <c r="G182" s="121"/>
      <c r="H182" s="120"/>
      <c r="I182" s="333">
        <f>SUM(F182/E182*100)</f>
        <v>72.38442202835333</v>
      </c>
    </row>
    <row r="183" spans="1:9" s="59" customFormat="1" ht="15.75">
      <c r="A183" s="335"/>
      <c r="B183" s="56"/>
      <c r="C183" s="128" t="s">
        <v>110</v>
      </c>
      <c r="D183" s="51" t="s">
        <v>111</v>
      </c>
      <c r="E183" s="122"/>
      <c r="F183" s="123"/>
      <c r="G183" s="121"/>
      <c r="H183" s="120"/>
      <c r="I183" s="333"/>
    </row>
    <row r="184" spans="1:9" s="59" customFormat="1" ht="15.75">
      <c r="A184" s="335"/>
      <c r="B184" s="56"/>
      <c r="C184" s="128"/>
      <c r="D184" s="51" t="s">
        <v>112</v>
      </c>
      <c r="E184" s="122">
        <v>140500</v>
      </c>
      <c r="F184" s="123">
        <v>136036.96</v>
      </c>
      <c r="G184" s="120"/>
      <c r="H184" s="120"/>
      <c r="I184" s="333">
        <f>SUM(F184/E184*100)</f>
        <v>96.82345907473308</v>
      </c>
    </row>
    <row r="185" spans="1:9" s="59" customFormat="1" ht="15.75" customHeight="1">
      <c r="A185" s="335"/>
      <c r="B185" s="56"/>
      <c r="C185" s="128" t="s">
        <v>68</v>
      </c>
      <c r="D185" s="51" t="s">
        <v>69</v>
      </c>
      <c r="E185" s="120">
        <v>0</v>
      </c>
      <c r="F185" s="123">
        <v>8.8</v>
      </c>
      <c r="G185" s="120"/>
      <c r="H185" s="120"/>
      <c r="I185" s="334">
        <v>0</v>
      </c>
    </row>
    <row r="186" spans="1:9" s="59" customFormat="1" ht="15.75">
      <c r="A186" s="335"/>
      <c r="B186" s="56"/>
      <c r="C186" s="128" t="s">
        <v>19</v>
      </c>
      <c r="D186" s="51" t="s">
        <v>20</v>
      </c>
      <c r="E186" s="120">
        <v>100</v>
      </c>
      <c r="F186" s="123">
        <v>88.11</v>
      </c>
      <c r="G186" s="120"/>
      <c r="H186" s="120"/>
      <c r="I186" s="334">
        <f>SUM(F186/E186*100)</f>
        <v>88.11</v>
      </c>
    </row>
    <row r="187" spans="1:9" s="59" customFormat="1" ht="15" customHeight="1">
      <c r="A187" s="335"/>
      <c r="B187" s="56"/>
      <c r="C187" s="128"/>
      <c r="D187" s="51"/>
      <c r="E187" s="120"/>
      <c r="F187" s="123"/>
      <c r="G187" s="120"/>
      <c r="H187" s="120"/>
      <c r="I187" s="334"/>
    </row>
    <row r="188" spans="1:9" s="59" customFormat="1" ht="15.75">
      <c r="A188" s="332"/>
      <c r="B188" s="110" t="s">
        <v>113</v>
      </c>
      <c r="C188" s="127"/>
      <c r="D188" s="39" t="s">
        <v>114</v>
      </c>
      <c r="E188" s="124">
        <f>SUM(E190+E191)</f>
        <v>13866473</v>
      </c>
      <c r="F188" s="119">
        <f>SUM(F190+F191)</f>
        <v>5949187.17</v>
      </c>
      <c r="G188" s="121"/>
      <c r="H188" s="120"/>
      <c r="I188" s="333">
        <f>SUM(F188/E188*100)</f>
        <v>42.90339129496015</v>
      </c>
    </row>
    <row r="189" spans="1:9" s="59" customFormat="1" ht="13.5" customHeight="1">
      <c r="A189" s="126"/>
      <c r="B189" s="110"/>
      <c r="C189" s="127"/>
      <c r="D189" s="39"/>
      <c r="E189" s="124"/>
      <c r="F189" s="119"/>
      <c r="G189" s="121"/>
      <c r="H189" s="120"/>
      <c r="I189" s="123"/>
    </row>
    <row r="190" spans="1:9" s="59" customFormat="1" ht="15.75">
      <c r="A190" s="55"/>
      <c r="B190" s="56"/>
      <c r="C190" s="128" t="s">
        <v>115</v>
      </c>
      <c r="D190" s="51" t="s">
        <v>116</v>
      </c>
      <c r="E190" s="122">
        <v>13581473</v>
      </c>
      <c r="F190" s="123">
        <v>5818413</v>
      </c>
      <c r="G190" s="121"/>
      <c r="H190" s="120"/>
      <c r="I190" s="123">
        <f>SUM(F190/E190*100)</f>
        <v>42.840809682425466</v>
      </c>
    </row>
    <row r="191" spans="1:9" s="59" customFormat="1" ht="15.75">
      <c r="A191" s="55"/>
      <c r="B191" s="56"/>
      <c r="C191" s="128" t="s">
        <v>117</v>
      </c>
      <c r="D191" s="51" t="s">
        <v>118</v>
      </c>
      <c r="E191" s="122">
        <v>285000</v>
      </c>
      <c r="F191" s="123">
        <v>130774.17</v>
      </c>
      <c r="G191" s="120"/>
      <c r="H191" s="120"/>
      <c r="I191" s="123">
        <f>SUM(F191/E191*100)</f>
        <v>45.88567368421052</v>
      </c>
    </row>
    <row r="192" spans="1:9" s="59" customFormat="1" ht="10.5" customHeight="1">
      <c r="A192" s="55"/>
      <c r="B192" s="56"/>
      <c r="C192" s="128"/>
      <c r="D192" s="51"/>
      <c r="E192" s="122"/>
      <c r="F192" s="123"/>
      <c r="G192" s="120"/>
      <c r="H192" s="120"/>
      <c r="I192" s="123"/>
    </row>
    <row r="193" spans="1:9" s="59" customFormat="1" ht="15.75">
      <c r="A193" s="126"/>
      <c r="B193" s="110" t="s">
        <v>119</v>
      </c>
      <c r="C193" s="127"/>
      <c r="D193" s="39" t="s">
        <v>120</v>
      </c>
      <c r="E193" s="124">
        <f>SUM(E195+E196)</f>
        <v>2200</v>
      </c>
      <c r="F193" s="119">
        <f>SUM(F195+F196)</f>
        <v>339.59000000000003</v>
      </c>
      <c r="G193" s="121"/>
      <c r="H193" s="120"/>
      <c r="I193" s="123">
        <f>SUM(F193/E193*100)</f>
        <v>15.435909090909092</v>
      </c>
    </row>
    <row r="194" spans="1:9" s="28" customFormat="1" ht="13.5" customHeight="1">
      <c r="A194" s="36"/>
      <c r="B194" s="44"/>
      <c r="C194" s="38"/>
      <c r="D194" s="45"/>
      <c r="E194" s="38"/>
      <c r="F194" s="46"/>
      <c r="I194" s="47"/>
    </row>
    <row r="195" spans="1:9" s="59" customFormat="1" ht="15.75" customHeight="1">
      <c r="A195" s="335"/>
      <c r="B195" s="56"/>
      <c r="C195" s="128" t="s">
        <v>68</v>
      </c>
      <c r="D195" s="51" t="s">
        <v>69</v>
      </c>
      <c r="E195" s="120">
        <v>0</v>
      </c>
      <c r="F195" s="123">
        <v>180</v>
      </c>
      <c r="G195" s="120"/>
      <c r="H195" s="120"/>
      <c r="I195" s="334">
        <v>0</v>
      </c>
    </row>
    <row r="196" spans="1:9" s="28" customFormat="1" ht="15.75" customHeight="1">
      <c r="A196" s="36"/>
      <c r="B196" s="44"/>
      <c r="C196" s="128" t="s">
        <v>48</v>
      </c>
      <c r="D196" s="51" t="s">
        <v>49</v>
      </c>
      <c r="E196" s="122">
        <v>2200</v>
      </c>
      <c r="F196" s="123">
        <v>159.59</v>
      </c>
      <c r="I196" s="123">
        <f>SUM(F196/E196*100)</f>
        <v>7.254090909090909</v>
      </c>
    </row>
    <row r="197" spans="1:9" s="28" customFormat="1" ht="15.75" customHeight="1" thickBot="1">
      <c r="A197" s="36"/>
      <c r="B197" s="44"/>
      <c r="C197" s="128"/>
      <c r="D197" s="51"/>
      <c r="E197" s="120"/>
      <c r="F197" s="123"/>
      <c r="I197" s="121"/>
    </row>
    <row r="198" spans="1:21" s="59" customFormat="1" ht="15.75" customHeight="1" thickBot="1">
      <c r="A198" s="433">
        <v>757</v>
      </c>
      <c r="B198" s="452" t="s">
        <v>32</v>
      </c>
      <c r="C198" s="435" t="s">
        <v>32</v>
      </c>
      <c r="D198" s="399" t="s">
        <v>281</v>
      </c>
      <c r="E198" s="392">
        <f>SUM(E201)</f>
        <v>1322</v>
      </c>
      <c r="F198" s="392">
        <f>SUM(F201)</f>
        <v>1322.06</v>
      </c>
      <c r="G198" s="399"/>
      <c r="H198" s="436"/>
      <c r="I198" s="437">
        <f>SUM(F198/E198*100)</f>
        <v>100.00453857791226</v>
      </c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</row>
    <row r="199" spans="1:9" s="222" customFormat="1" ht="14.25" customHeight="1">
      <c r="A199" s="453"/>
      <c r="B199" s="454"/>
      <c r="C199" s="455"/>
      <c r="D199" s="454"/>
      <c r="E199" s="455"/>
      <c r="F199" s="454"/>
      <c r="G199" s="456"/>
      <c r="H199" s="456"/>
      <c r="I199" s="457"/>
    </row>
    <row r="200" spans="1:21" s="59" customFormat="1" ht="15.75" customHeight="1">
      <c r="A200" s="420" t="s">
        <v>32</v>
      </c>
      <c r="B200" s="73" t="s">
        <v>282</v>
      </c>
      <c r="C200" s="153" t="s">
        <v>32</v>
      </c>
      <c r="D200" s="39" t="s">
        <v>283</v>
      </c>
      <c r="E200" s="57"/>
      <c r="F200" s="53"/>
      <c r="G200" s="98"/>
      <c r="H200" s="102"/>
      <c r="I200" s="419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</row>
    <row r="201" spans="1:21" s="59" customFormat="1" ht="15.75" customHeight="1">
      <c r="A201" s="420"/>
      <c r="B201" s="73"/>
      <c r="C201" s="153"/>
      <c r="D201" s="39" t="s">
        <v>284</v>
      </c>
      <c r="E201" s="88">
        <f>SUM(E203)</f>
        <v>1322</v>
      </c>
      <c r="F201" s="63">
        <f>SUM(F203)</f>
        <v>1322.06</v>
      </c>
      <c r="G201" s="98"/>
      <c r="H201" s="102"/>
      <c r="I201" s="419">
        <f>SUM(F201/E201*100)</f>
        <v>100.00453857791226</v>
      </c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</row>
    <row r="202" spans="1:9" s="28" customFormat="1" ht="15.75" customHeight="1">
      <c r="A202" s="36"/>
      <c r="B202" s="44"/>
      <c r="C202" s="128"/>
      <c r="D202" s="51"/>
      <c r="E202" s="120"/>
      <c r="F202" s="123"/>
      <c r="I202" s="121"/>
    </row>
    <row r="203" spans="1:9" s="28" customFormat="1" ht="15.75" customHeight="1">
      <c r="A203" s="36"/>
      <c r="B203" s="44"/>
      <c r="C203" s="128" t="s">
        <v>48</v>
      </c>
      <c r="D203" s="51" t="s">
        <v>49</v>
      </c>
      <c r="E203" s="122">
        <v>1322</v>
      </c>
      <c r="F203" s="123">
        <v>1322.06</v>
      </c>
      <c r="I203" s="123">
        <f>SUM(F203/E203*100)</f>
        <v>100.00453857791226</v>
      </c>
    </row>
    <row r="204" spans="1:9" s="28" customFormat="1" ht="15.75" customHeight="1" thickBot="1">
      <c r="A204" s="36"/>
      <c r="B204" s="44"/>
      <c r="C204" s="128"/>
      <c r="D204" s="51"/>
      <c r="E204" s="120"/>
      <c r="F204" s="123"/>
      <c r="I204" s="121"/>
    </row>
    <row r="205" spans="1:9" s="59" customFormat="1" ht="15.75" customHeight="1" thickBot="1">
      <c r="A205" s="396">
        <v>758</v>
      </c>
      <c r="B205" s="621"/>
      <c r="C205" s="398"/>
      <c r="D205" s="622" t="s">
        <v>121</v>
      </c>
      <c r="E205" s="521">
        <f>SUM(E209+E213+E217+E230)</f>
        <v>17205438.6</v>
      </c>
      <c r="F205" s="476">
        <f>SUM(F209+F213+F217+F226+F230)</f>
        <v>9042734.129999999</v>
      </c>
      <c r="G205" s="401"/>
      <c r="H205" s="401"/>
      <c r="I205" s="402">
        <f>SUM(F205/E205*100)</f>
        <v>52.55741710647236</v>
      </c>
    </row>
    <row r="206" spans="1:16" s="148" customFormat="1" ht="15" customHeight="1" thickBot="1">
      <c r="A206" s="319">
        <v>1</v>
      </c>
      <c r="B206" s="320">
        <v>2</v>
      </c>
      <c r="C206" s="321">
        <v>3</v>
      </c>
      <c r="D206" s="322">
        <v>4</v>
      </c>
      <c r="E206" s="321">
        <v>5</v>
      </c>
      <c r="F206" s="323">
        <v>6</v>
      </c>
      <c r="G206" s="324"/>
      <c r="H206" s="324"/>
      <c r="I206" s="325">
        <v>7</v>
      </c>
      <c r="J206" s="28"/>
      <c r="K206" s="28"/>
      <c r="L206" s="28"/>
      <c r="M206" s="28"/>
      <c r="N206" s="28"/>
      <c r="O206" s="28"/>
      <c r="P206" s="28"/>
    </row>
    <row r="207" spans="1:9" s="59" customFormat="1" ht="11.25" customHeight="1">
      <c r="A207" s="326"/>
      <c r="B207" s="327"/>
      <c r="C207" s="307"/>
      <c r="D207" s="308"/>
      <c r="E207" s="328"/>
      <c r="F207" s="329"/>
      <c r="G207" s="330"/>
      <c r="H207" s="330"/>
      <c r="I207" s="331"/>
    </row>
    <row r="208" spans="1:9" s="59" customFormat="1" ht="15.75" customHeight="1">
      <c r="A208" s="332"/>
      <c r="B208" s="75" t="s">
        <v>122</v>
      </c>
      <c r="C208" s="115"/>
      <c r="D208" s="101" t="s">
        <v>123</v>
      </c>
      <c r="E208" s="122"/>
      <c r="F208" s="123"/>
      <c r="G208" s="121"/>
      <c r="H208" s="120"/>
      <c r="I208" s="333"/>
    </row>
    <row r="209" spans="1:9" s="59" customFormat="1" ht="15.75">
      <c r="A209" s="332"/>
      <c r="B209" s="126"/>
      <c r="C209" s="115"/>
      <c r="D209" s="101" t="s">
        <v>124</v>
      </c>
      <c r="E209" s="124">
        <f>SUM(E211)</f>
        <v>11299677</v>
      </c>
      <c r="F209" s="119">
        <f>SUM(F211)</f>
        <v>6953648</v>
      </c>
      <c r="G209" s="121"/>
      <c r="H209" s="120"/>
      <c r="I209" s="333">
        <f>SUM(F209/E209*100)</f>
        <v>61.53846698449876</v>
      </c>
    </row>
    <row r="210" spans="1:9" s="59" customFormat="1" ht="12.75" customHeight="1">
      <c r="A210" s="332"/>
      <c r="B210" s="126"/>
      <c r="C210" s="115"/>
      <c r="D210" s="101"/>
      <c r="E210" s="118"/>
      <c r="F210" s="119"/>
      <c r="G210" s="120"/>
      <c r="H210" s="120"/>
      <c r="I210" s="334"/>
    </row>
    <row r="211" spans="1:9" s="59" customFormat="1" ht="15.75" customHeight="1">
      <c r="A211" s="335"/>
      <c r="B211" s="55"/>
      <c r="C211" s="49">
        <v>2920</v>
      </c>
      <c r="D211" s="98" t="s">
        <v>125</v>
      </c>
      <c r="E211" s="122">
        <v>11299677</v>
      </c>
      <c r="F211" s="123">
        <v>6953648</v>
      </c>
      <c r="G211" s="120"/>
      <c r="H211" s="120"/>
      <c r="I211" s="333">
        <f>SUM(F211/E211*100)</f>
        <v>61.53846698449876</v>
      </c>
    </row>
    <row r="212" spans="1:9" s="59" customFormat="1" ht="13.5" customHeight="1">
      <c r="A212" s="335"/>
      <c r="B212" s="55"/>
      <c r="C212" s="49"/>
      <c r="D212" s="98"/>
      <c r="E212" s="122"/>
      <c r="F212" s="123"/>
      <c r="G212" s="120"/>
      <c r="H212" s="120"/>
      <c r="I212" s="333"/>
    </row>
    <row r="213" spans="1:9" s="125" customFormat="1" ht="15.75" customHeight="1">
      <c r="A213" s="332"/>
      <c r="B213" s="126" t="s">
        <v>126</v>
      </c>
      <c r="C213" s="73"/>
      <c r="D213" s="101" t="s">
        <v>127</v>
      </c>
      <c r="E213" s="124">
        <f>SUM(E215)</f>
        <v>587073</v>
      </c>
      <c r="F213" s="119">
        <f>SUM(F215)</f>
        <v>293538</v>
      </c>
      <c r="G213" s="118"/>
      <c r="H213" s="118"/>
      <c r="I213" s="333">
        <f>SUM(F213/E213*100)</f>
        <v>50.00025550485204</v>
      </c>
    </row>
    <row r="214" spans="1:9" s="59" customFormat="1" ht="13.5" customHeight="1">
      <c r="A214" s="335"/>
      <c r="B214" s="55"/>
      <c r="C214" s="49"/>
      <c r="D214" s="98"/>
      <c r="E214" s="122"/>
      <c r="F214" s="123"/>
      <c r="G214" s="120"/>
      <c r="H214" s="120"/>
      <c r="I214" s="333"/>
    </row>
    <row r="215" spans="1:9" s="59" customFormat="1" ht="15.75" customHeight="1">
      <c r="A215" s="335"/>
      <c r="B215" s="55"/>
      <c r="C215" s="49">
        <v>2920</v>
      </c>
      <c r="D215" s="98" t="s">
        <v>125</v>
      </c>
      <c r="E215" s="122">
        <v>587073</v>
      </c>
      <c r="F215" s="123">
        <v>293538</v>
      </c>
      <c r="G215" s="120"/>
      <c r="H215" s="120"/>
      <c r="I215" s="333">
        <f>SUM(F215/E215*100)</f>
        <v>50.00025550485204</v>
      </c>
    </row>
    <row r="216" spans="1:9" s="59" customFormat="1" ht="12" customHeight="1">
      <c r="A216" s="335"/>
      <c r="B216" s="55"/>
      <c r="C216" s="49"/>
      <c r="D216" s="98"/>
      <c r="E216" s="122"/>
      <c r="F216" s="123"/>
      <c r="G216" s="120"/>
      <c r="H216" s="120"/>
      <c r="I216" s="333"/>
    </row>
    <row r="217" spans="1:9" s="125" customFormat="1" ht="15.75" customHeight="1">
      <c r="A217" s="332"/>
      <c r="B217" s="126" t="s">
        <v>128</v>
      </c>
      <c r="C217" s="73"/>
      <c r="D217" s="101" t="s">
        <v>129</v>
      </c>
      <c r="E217" s="124">
        <f>SUM(E219+E220+E222+E224)</f>
        <v>4482729.6</v>
      </c>
      <c r="F217" s="119">
        <f>SUM(F219+F220+F222+F224)</f>
        <v>1377080.13</v>
      </c>
      <c r="G217" s="118"/>
      <c r="H217" s="118"/>
      <c r="I217" s="336">
        <f>SUM(F217/E217*100)</f>
        <v>30.719678697550705</v>
      </c>
    </row>
    <row r="218" spans="1:9" s="59" customFormat="1" ht="15" customHeight="1">
      <c r="A218" s="335"/>
      <c r="B218" s="55"/>
      <c r="C218" s="49"/>
      <c r="D218" s="98"/>
      <c r="E218" s="120"/>
      <c r="F218" s="123"/>
      <c r="G218" s="120"/>
      <c r="H218" s="120"/>
      <c r="I218" s="334"/>
    </row>
    <row r="219" spans="1:9" s="59" customFormat="1" ht="15.75" customHeight="1">
      <c r="A219" s="335"/>
      <c r="B219" s="55"/>
      <c r="C219" s="345" t="s">
        <v>19</v>
      </c>
      <c r="D219" s="98" t="s">
        <v>20</v>
      </c>
      <c r="E219" s="120">
        <v>75855.1</v>
      </c>
      <c r="F219" s="123">
        <v>78282.48</v>
      </c>
      <c r="G219" s="120"/>
      <c r="H219" s="120"/>
      <c r="I219" s="334">
        <f>SUM(F219/E219*100)</f>
        <v>103.2000221474891</v>
      </c>
    </row>
    <row r="220" spans="1:9" s="28" customFormat="1" ht="15.75" customHeight="1">
      <c r="A220" s="351"/>
      <c r="B220" s="152"/>
      <c r="C220" s="345" t="s">
        <v>48</v>
      </c>
      <c r="D220" s="98" t="s">
        <v>49</v>
      </c>
      <c r="E220" s="122">
        <v>0</v>
      </c>
      <c r="F220" s="123">
        <v>419.15</v>
      </c>
      <c r="I220" s="333">
        <v>0</v>
      </c>
    </row>
    <row r="221" spans="1:9" s="28" customFormat="1" ht="15.75" customHeight="1">
      <c r="A221" s="351"/>
      <c r="B221" s="152"/>
      <c r="C221" s="347">
        <v>2990</v>
      </c>
      <c r="D221" s="98" t="s">
        <v>428</v>
      </c>
      <c r="E221" s="120"/>
      <c r="F221" s="123"/>
      <c r="I221" s="334"/>
    </row>
    <row r="222" spans="1:9" s="28" customFormat="1" ht="15.75" customHeight="1">
      <c r="A222" s="351"/>
      <c r="B222" s="152"/>
      <c r="C222" s="345"/>
      <c r="D222" s="98" t="s">
        <v>372</v>
      </c>
      <c r="E222" s="120">
        <v>108522.65</v>
      </c>
      <c r="F222" s="123">
        <v>0</v>
      </c>
      <c r="I222" s="334">
        <f>SUM(F222/E222*100)</f>
        <v>0</v>
      </c>
    </row>
    <row r="223" spans="1:9" s="28" customFormat="1" ht="15.75" customHeight="1">
      <c r="A223" s="351"/>
      <c r="B223" s="152"/>
      <c r="C223" s="347">
        <v>6680</v>
      </c>
      <c r="D223" s="98" t="s">
        <v>373</v>
      </c>
      <c r="E223" s="120"/>
      <c r="F223" s="123"/>
      <c r="I223" s="334"/>
    </row>
    <row r="224" spans="1:9" s="28" customFormat="1" ht="15.75" customHeight="1">
      <c r="A224" s="351"/>
      <c r="B224" s="152"/>
      <c r="C224" s="345"/>
      <c r="D224" s="98" t="s">
        <v>372</v>
      </c>
      <c r="E224" s="120">
        <v>4298351.85</v>
      </c>
      <c r="F224" s="123">
        <v>1298378.5</v>
      </c>
      <c r="I224" s="334">
        <f>SUM(F224/E224*100)</f>
        <v>30.206426679565567</v>
      </c>
    </row>
    <row r="225" spans="1:9" s="59" customFormat="1" ht="13.5" customHeight="1">
      <c r="A225" s="335"/>
      <c r="B225" s="55"/>
      <c r="C225" s="345"/>
      <c r="D225" s="98"/>
      <c r="E225" s="120"/>
      <c r="F225" s="123"/>
      <c r="G225" s="120"/>
      <c r="H225" s="120"/>
      <c r="I225" s="334"/>
    </row>
    <row r="226" spans="1:9" s="59" customFormat="1" ht="15.75">
      <c r="A226" s="335"/>
      <c r="B226" s="126" t="s">
        <v>413</v>
      </c>
      <c r="C226" s="346"/>
      <c r="D226" s="101" t="s">
        <v>414</v>
      </c>
      <c r="E226" s="118">
        <f>SUM(E229)</f>
        <v>0</v>
      </c>
      <c r="F226" s="119">
        <f>SUM(F228)</f>
        <v>490</v>
      </c>
      <c r="G226" s="120"/>
      <c r="H226" s="120"/>
      <c r="I226" s="334">
        <v>0</v>
      </c>
    </row>
    <row r="227" spans="1:9" s="59" customFormat="1" ht="13.5" customHeight="1">
      <c r="A227" s="335"/>
      <c r="B227" s="55"/>
      <c r="C227" s="345"/>
      <c r="D227" s="98"/>
      <c r="E227" s="120"/>
      <c r="F227" s="123"/>
      <c r="G227" s="120"/>
      <c r="H227" s="120"/>
      <c r="I227" s="334"/>
    </row>
    <row r="228" spans="1:9" s="59" customFormat="1" ht="15.75" customHeight="1">
      <c r="A228" s="335"/>
      <c r="B228" s="55"/>
      <c r="C228" s="688">
        <v>2980</v>
      </c>
      <c r="D228" s="689" t="s">
        <v>414</v>
      </c>
      <c r="E228" s="120">
        <v>0</v>
      </c>
      <c r="F228" s="123">
        <v>490</v>
      </c>
      <c r="G228" s="120"/>
      <c r="H228" s="120"/>
      <c r="I228" s="334">
        <v>0</v>
      </c>
    </row>
    <row r="229" spans="1:9" s="59" customFormat="1" ht="13.5" customHeight="1">
      <c r="A229" s="335"/>
      <c r="B229" s="55"/>
      <c r="C229" s="345"/>
      <c r="D229" s="98"/>
      <c r="E229" s="120"/>
      <c r="F229" s="123"/>
      <c r="G229" s="120"/>
      <c r="H229" s="120"/>
      <c r="I229" s="334"/>
    </row>
    <row r="230" spans="1:9" s="59" customFormat="1" ht="15.75">
      <c r="A230" s="335"/>
      <c r="B230" s="126" t="s">
        <v>130</v>
      </c>
      <c r="C230" s="346"/>
      <c r="D230" s="101" t="s">
        <v>131</v>
      </c>
      <c r="E230" s="118">
        <f>SUM(E232)</f>
        <v>835959</v>
      </c>
      <c r="F230" s="119">
        <f>SUM(F232)</f>
        <v>417978</v>
      </c>
      <c r="G230" s="120"/>
      <c r="H230" s="120"/>
      <c r="I230" s="334">
        <f>SUM(F230/E230*100)</f>
        <v>49.999820565362654</v>
      </c>
    </row>
    <row r="231" spans="1:9" s="59" customFormat="1" ht="15.75" customHeight="1">
      <c r="A231" s="335"/>
      <c r="B231" s="126"/>
      <c r="C231" s="346"/>
      <c r="D231" s="101"/>
      <c r="E231" s="118"/>
      <c r="F231" s="119"/>
      <c r="G231" s="120"/>
      <c r="H231" s="120"/>
      <c r="I231" s="334"/>
    </row>
    <row r="232" spans="1:9" s="59" customFormat="1" ht="15.75" customHeight="1">
      <c r="A232" s="335"/>
      <c r="B232" s="55"/>
      <c r="C232" s="346">
        <v>2920</v>
      </c>
      <c r="D232" s="98" t="s">
        <v>125</v>
      </c>
      <c r="E232" s="122">
        <v>835959</v>
      </c>
      <c r="F232" s="123">
        <v>417978</v>
      </c>
      <c r="G232" s="120"/>
      <c r="H232" s="120"/>
      <c r="I232" s="333">
        <f>SUM(F232/E232*100)</f>
        <v>49.999820565362654</v>
      </c>
    </row>
    <row r="233" spans="1:9" s="59" customFormat="1" ht="14.25" customHeight="1" thickBot="1">
      <c r="A233" s="337"/>
      <c r="B233" s="338"/>
      <c r="C233" s="348"/>
      <c r="D233" s="340"/>
      <c r="E233" s="341"/>
      <c r="F233" s="342"/>
      <c r="G233" s="341"/>
      <c r="H233" s="341"/>
      <c r="I233" s="343"/>
    </row>
    <row r="234" spans="1:9" s="59" customFormat="1" ht="15.75" customHeight="1" thickBot="1">
      <c r="A234" s="358">
        <v>801</v>
      </c>
      <c r="B234" s="55"/>
      <c r="C234" s="49"/>
      <c r="D234" s="98" t="s">
        <v>132</v>
      </c>
      <c r="E234" s="124">
        <f>SUM(E236+E247+E264)</f>
        <v>1471818.3900000001</v>
      </c>
      <c r="F234" s="119">
        <f>SUM(F236+F247+F258+F264)</f>
        <v>735661.3400000001</v>
      </c>
      <c r="G234" s="120"/>
      <c r="H234" s="120"/>
      <c r="I234" s="333">
        <f>SUM(F234/E234*100)</f>
        <v>49.98315994679208</v>
      </c>
    </row>
    <row r="235" spans="1:9" s="59" customFormat="1" ht="9.75" customHeight="1">
      <c r="A235" s="326"/>
      <c r="B235" s="583"/>
      <c r="C235" s="344"/>
      <c r="D235" s="377"/>
      <c r="E235" s="761"/>
      <c r="F235" s="480"/>
      <c r="G235" s="330"/>
      <c r="H235" s="330"/>
      <c r="I235" s="331"/>
    </row>
    <row r="236" spans="1:9" s="125" customFormat="1" ht="15.75" customHeight="1">
      <c r="A236" s="332"/>
      <c r="B236" s="491" t="s">
        <v>133</v>
      </c>
      <c r="C236" s="349"/>
      <c r="D236" s="10" t="s">
        <v>134</v>
      </c>
      <c r="E236" s="697">
        <f>SUM(E237+E239+E242+E243+E245)</f>
        <v>73298.39</v>
      </c>
      <c r="F236" s="481">
        <f>SUM(F237+F239+F242+F243+F245)</f>
        <v>44254.65</v>
      </c>
      <c r="G236" s="118"/>
      <c r="H236" s="118"/>
      <c r="I236" s="333">
        <f>SUM(F236/E236*100)</f>
        <v>60.376019173136</v>
      </c>
    </row>
    <row r="237" spans="1:9" s="59" customFormat="1" ht="15.75" customHeight="1">
      <c r="A237" s="335"/>
      <c r="B237" s="525"/>
      <c r="C237" s="345" t="s">
        <v>68</v>
      </c>
      <c r="D237" s="98" t="s">
        <v>69</v>
      </c>
      <c r="E237" s="120">
        <v>186</v>
      </c>
      <c r="F237" s="482">
        <v>186</v>
      </c>
      <c r="G237" s="120"/>
      <c r="H237" s="120"/>
      <c r="I237" s="334">
        <f>SUM(F237/E237*100)</f>
        <v>100</v>
      </c>
    </row>
    <row r="238" spans="1:9" s="59" customFormat="1" ht="15.75" customHeight="1">
      <c r="A238" s="335"/>
      <c r="B238" s="525"/>
      <c r="C238" s="615" t="s">
        <v>15</v>
      </c>
      <c r="D238" s="98" t="s">
        <v>16</v>
      </c>
      <c r="E238" s="120" t="s">
        <v>32</v>
      </c>
      <c r="F238" s="482"/>
      <c r="G238" s="120"/>
      <c r="H238" s="120"/>
      <c r="I238" s="334"/>
    </row>
    <row r="239" spans="1:9" s="59" customFormat="1" ht="15.75" customHeight="1">
      <c r="A239" s="335"/>
      <c r="B239" s="525"/>
      <c r="C239" s="614"/>
      <c r="D239" s="98" t="s">
        <v>17</v>
      </c>
      <c r="E239" s="120">
        <v>32743</v>
      </c>
      <c r="F239" s="482">
        <v>29612.86</v>
      </c>
      <c r="G239" s="120"/>
      <c r="H239" s="120"/>
      <c r="I239" s="334">
        <f>SUM(F239/E239*100)</f>
        <v>90.44027731118102</v>
      </c>
    </row>
    <row r="240" spans="1:9" s="59" customFormat="1" ht="15.75" customHeight="1" thickBot="1">
      <c r="A240" s="337"/>
      <c r="B240" s="660"/>
      <c r="C240" s="670"/>
      <c r="D240" s="379" t="s">
        <v>18</v>
      </c>
      <c r="E240" s="341"/>
      <c r="F240" s="485"/>
      <c r="G240" s="341"/>
      <c r="H240" s="341"/>
      <c r="I240" s="343"/>
    </row>
    <row r="241" spans="1:16" s="148" customFormat="1" ht="15" customHeight="1" thickBot="1">
      <c r="A241" s="319">
        <v>1</v>
      </c>
      <c r="B241" s="320">
        <v>2</v>
      </c>
      <c r="C241" s="321">
        <v>3</v>
      </c>
      <c r="D241" s="322">
        <v>4</v>
      </c>
      <c r="E241" s="321">
        <v>5</v>
      </c>
      <c r="F241" s="323">
        <v>6</v>
      </c>
      <c r="G241" s="324"/>
      <c r="H241" s="324"/>
      <c r="I241" s="325">
        <v>7</v>
      </c>
      <c r="J241" s="28"/>
      <c r="K241" s="28"/>
      <c r="L241" s="28"/>
      <c r="M241" s="28"/>
      <c r="N241" s="28"/>
      <c r="O241" s="28"/>
      <c r="P241" s="28"/>
    </row>
    <row r="242" spans="1:9" s="28" customFormat="1" ht="15.75" customHeight="1">
      <c r="A242" s="351"/>
      <c r="B242" s="690"/>
      <c r="C242" s="128" t="s">
        <v>391</v>
      </c>
      <c r="D242" s="486" t="s">
        <v>392</v>
      </c>
      <c r="E242" s="120">
        <v>250</v>
      </c>
      <c r="F242" s="551">
        <v>250</v>
      </c>
      <c r="I242" s="333">
        <v>100</v>
      </c>
    </row>
    <row r="243" spans="1:9" s="28" customFormat="1" ht="15.75" customHeight="1">
      <c r="A243" s="351"/>
      <c r="B243" s="524"/>
      <c r="C243" s="128" t="s">
        <v>48</v>
      </c>
      <c r="D243" s="488" t="s">
        <v>49</v>
      </c>
      <c r="E243" s="120">
        <v>37404.39</v>
      </c>
      <c r="F243" s="482">
        <v>10770.79</v>
      </c>
      <c r="I243" s="333">
        <f>SUM(F243/E243*100)</f>
        <v>28.795523733978822</v>
      </c>
    </row>
    <row r="244" spans="1:9" s="21" customFormat="1" ht="15.75" customHeight="1">
      <c r="A244" s="360"/>
      <c r="B244" s="349"/>
      <c r="C244" s="76">
        <v>2700</v>
      </c>
      <c r="D244" s="488" t="s">
        <v>407</v>
      </c>
      <c r="E244" s="120"/>
      <c r="F244" s="482"/>
      <c r="G244" s="120"/>
      <c r="H244" s="120"/>
      <c r="I244" s="334"/>
    </row>
    <row r="245" spans="1:9" s="21" customFormat="1" ht="15.75" customHeight="1">
      <c r="A245" s="360"/>
      <c r="B245" s="349"/>
      <c r="C245" s="76"/>
      <c r="D245" s="488" t="s">
        <v>408</v>
      </c>
      <c r="E245" s="120">
        <v>2715</v>
      </c>
      <c r="F245" s="482">
        <v>3435</v>
      </c>
      <c r="G245" s="120"/>
      <c r="H245" s="120"/>
      <c r="I245" s="334">
        <f>SUM(F245/E245*100)</f>
        <v>126.51933701657458</v>
      </c>
    </row>
    <row r="246" spans="1:9" s="28" customFormat="1" ht="8.25" customHeight="1">
      <c r="A246" s="351"/>
      <c r="B246" s="524"/>
      <c r="C246" s="128"/>
      <c r="D246" s="488"/>
      <c r="E246" s="120"/>
      <c r="F246" s="482"/>
      <c r="I246" s="333"/>
    </row>
    <row r="247" spans="1:9" s="125" customFormat="1" ht="15.75" customHeight="1">
      <c r="A247" s="332"/>
      <c r="B247" s="491" t="s">
        <v>299</v>
      </c>
      <c r="C247" s="170"/>
      <c r="D247" s="487" t="s">
        <v>300</v>
      </c>
      <c r="E247" s="118">
        <f>SUM(E249+E251+E253+E254+E256)</f>
        <v>599400</v>
      </c>
      <c r="F247" s="481">
        <f>SUM(F249+F251+F253+F254+F256)</f>
        <v>322747.43000000005</v>
      </c>
      <c r="G247" s="118"/>
      <c r="H247" s="118"/>
      <c r="I247" s="333">
        <f>SUM(F247/E247*100)</f>
        <v>53.84508341675009</v>
      </c>
    </row>
    <row r="248" spans="1:9" s="28" customFormat="1" ht="12" customHeight="1">
      <c r="A248" s="351"/>
      <c r="B248" s="524"/>
      <c r="C248" s="128"/>
      <c r="D248" s="488"/>
      <c r="E248" s="120"/>
      <c r="F248" s="482"/>
      <c r="I248" s="333"/>
    </row>
    <row r="249" spans="1:9" s="59" customFormat="1" ht="15.75" customHeight="1">
      <c r="A249" s="335"/>
      <c r="B249" s="525"/>
      <c r="C249" s="128" t="s">
        <v>68</v>
      </c>
      <c r="D249" s="488" t="s">
        <v>69</v>
      </c>
      <c r="E249" s="120">
        <v>520000</v>
      </c>
      <c r="F249" s="482">
        <v>289158.15</v>
      </c>
      <c r="G249" s="120"/>
      <c r="H249" s="120"/>
      <c r="I249" s="334">
        <f>SUM(F249/E249*100)</f>
        <v>55.60733653846154</v>
      </c>
    </row>
    <row r="250" spans="1:9" s="59" customFormat="1" ht="15.75" customHeight="1">
      <c r="A250" s="335"/>
      <c r="B250" s="525"/>
      <c r="C250" s="50" t="s">
        <v>15</v>
      </c>
      <c r="D250" s="488" t="s">
        <v>16</v>
      </c>
      <c r="E250" s="120"/>
      <c r="F250" s="482"/>
      <c r="G250" s="120"/>
      <c r="H250" s="120"/>
      <c r="I250" s="334"/>
    </row>
    <row r="251" spans="1:9" s="59" customFormat="1" ht="15.75" customHeight="1">
      <c r="A251" s="335"/>
      <c r="B251" s="525"/>
      <c r="C251" s="83"/>
      <c r="D251" s="488" t="s">
        <v>17</v>
      </c>
      <c r="E251" s="120">
        <v>100</v>
      </c>
      <c r="F251" s="482">
        <v>0</v>
      </c>
      <c r="G251" s="120"/>
      <c r="H251" s="120"/>
      <c r="I251" s="334">
        <v>0</v>
      </c>
    </row>
    <row r="252" spans="1:9" s="59" customFormat="1" ht="15.75" customHeight="1">
      <c r="A252" s="335"/>
      <c r="B252" s="525"/>
      <c r="C252" s="83"/>
      <c r="D252" s="488" t="s">
        <v>18</v>
      </c>
      <c r="E252" s="120"/>
      <c r="F252" s="482"/>
      <c r="G252" s="120"/>
      <c r="H252" s="120"/>
      <c r="I252" s="334"/>
    </row>
    <row r="253" spans="1:9" s="59" customFormat="1" ht="15.75" customHeight="1">
      <c r="A253" s="335"/>
      <c r="B253" s="525"/>
      <c r="C253" s="128" t="s">
        <v>19</v>
      </c>
      <c r="D253" s="488" t="s">
        <v>20</v>
      </c>
      <c r="E253" s="120">
        <v>1400</v>
      </c>
      <c r="F253" s="482">
        <v>304.44</v>
      </c>
      <c r="G253" s="120"/>
      <c r="H253" s="120"/>
      <c r="I253" s="334">
        <f>SUM(F253/E253*100)</f>
        <v>21.745714285714286</v>
      </c>
    </row>
    <row r="254" spans="1:9" s="28" customFormat="1" ht="15.75" customHeight="1">
      <c r="A254" s="351"/>
      <c r="B254" s="524"/>
      <c r="C254" s="128" t="s">
        <v>48</v>
      </c>
      <c r="D254" s="488" t="s">
        <v>49</v>
      </c>
      <c r="E254" s="120">
        <v>1300</v>
      </c>
      <c r="F254" s="482">
        <v>234</v>
      </c>
      <c r="I254" s="333">
        <f>SUM(F254/E254*100)</f>
        <v>18</v>
      </c>
    </row>
    <row r="255" spans="1:9" s="650" customFormat="1" ht="15" customHeight="1">
      <c r="A255" s="649"/>
      <c r="B255" s="651"/>
      <c r="C255" s="79">
        <v>2310</v>
      </c>
      <c r="D255" s="654" t="s">
        <v>396</v>
      </c>
      <c r="E255" s="648"/>
      <c r="F255" s="627"/>
      <c r="I255" s="627"/>
    </row>
    <row r="256" spans="1:9" s="28" customFormat="1" ht="15" customHeight="1">
      <c r="A256" s="351"/>
      <c r="B256" s="524"/>
      <c r="C256" s="128"/>
      <c r="D256" s="488" t="s">
        <v>397</v>
      </c>
      <c r="E256" s="120">
        <v>76600</v>
      </c>
      <c r="F256" s="482">
        <v>33050.84</v>
      </c>
      <c r="I256" s="482">
        <f>SUM(F256/E256*100)</f>
        <v>43.14731070496083</v>
      </c>
    </row>
    <row r="257" spans="1:9" s="28" customFormat="1" ht="10.5" customHeight="1">
      <c r="A257" s="351"/>
      <c r="B257" s="524"/>
      <c r="C257" s="38"/>
      <c r="D257" s="523"/>
      <c r="E257" s="38"/>
      <c r="F257" s="522"/>
      <c r="I257" s="352"/>
    </row>
    <row r="258" spans="1:9" s="59" customFormat="1" ht="15.75">
      <c r="A258" s="361"/>
      <c r="B258" s="349" t="s">
        <v>137</v>
      </c>
      <c r="C258" s="153"/>
      <c r="D258" s="758" t="s">
        <v>138</v>
      </c>
      <c r="E258" s="40">
        <f>SUM(E260+E262)</f>
        <v>0</v>
      </c>
      <c r="F258" s="483">
        <f>SUM(F260+F262)</f>
        <v>702.76</v>
      </c>
      <c r="G258" s="99"/>
      <c r="I258" s="419">
        <v>0</v>
      </c>
    </row>
    <row r="259" spans="1:9" s="28" customFormat="1" ht="12.75" customHeight="1">
      <c r="A259" s="351"/>
      <c r="B259" s="524"/>
      <c r="C259" s="38"/>
      <c r="D259" s="523"/>
      <c r="E259" s="38"/>
      <c r="F259" s="522"/>
      <c r="I259" s="352"/>
    </row>
    <row r="260" spans="1:9" s="28" customFormat="1" ht="15.75" customHeight="1">
      <c r="A260" s="351"/>
      <c r="B260" s="524"/>
      <c r="C260" s="128" t="s">
        <v>48</v>
      </c>
      <c r="D260" s="488" t="s">
        <v>49</v>
      </c>
      <c r="E260" s="120">
        <v>0</v>
      </c>
      <c r="F260" s="482">
        <v>229</v>
      </c>
      <c r="I260" s="333">
        <v>0</v>
      </c>
    </row>
    <row r="261" spans="1:9" s="21" customFormat="1" ht="15.75" customHeight="1">
      <c r="A261" s="360"/>
      <c r="B261" s="349"/>
      <c r="C261" s="76">
        <v>2701</v>
      </c>
      <c r="D261" s="488" t="s">
        <v>407</v>
      </c>
      <c r="E261" s="120"/>
      <c r="F261" s="482"/>
      <c r="G261" s="120"/>
      <c r="H261" s="120"/>
      <c r="I261" s="334"/>
    </row>
    <row r="262" spans="1:9" s="21" customFormat="1" ht="15.75" customHeight="1">
      <c r="A262" s="360"/>
      <c r="B262" s="349"/>
      <c r="C262" s="76"/>
      <c r="D262" s="488" t="s">
        <v>408</v>
      </c>
      <c r="E262" s="120">
        <v>0</v>
      </c>
      <c r="F262" s="482">
        <v>473.76</v>
      </c>
      <c r="G262" s="120"/>
      <c r="H262" s="120"/>
      <c r="I262" s="334">
        <v>0</v>
      </c>
    </row>
    <row r="263" spans="1:9" s="28" customFormat="1" ht="12.75" customHeight="1">
      <c r="A263" s="351"/>
      <c r="B263" s="524"/>
      <c r="C263" s="38"/>
      <c r="D263" s="523"/>
      <c r="E263" s="38"/>
      <c r="F263" s="522"/>
      <c r="I263" s="352"/>
    </row>
    <row r="264" spans="1:9" s="21" customFormat="1" ht="15.75" customHeight="1">
      <c r="A264" s="360"/>
      <c r="B264" s="349" t="s">
        <v>310</v>
      </c>
      <c r="C264" s="76"/>
      <c r="D264" s="487" t="s">
        <v>394</v>
      </c>
      <c r="E264" s="386">
        <f>SUM(E266+E267+E268)</f>
        <v>799120</v>
      </c>
      <c r="F264" s="580">
        <f>SUM(F266+F267+F268)</f>
        <v>367956.5</v>
      </c>
      <c r="G264" s="120"/>
      <c r="H264" s="120"/>
      <c r="I264" s="334">
        <f>SUM(F264/E264*100)</f>
        <v>46.0452122334568</v>
      </c>
    </row>
    <row r="265" spans="1:9" s="21" customFormat="1" ht="12.75" customHeight="1">
      <c r="A265" s="360"/>
      <c r="B265" s="349"/>
      <c r="C265" s="76"/>
      <c r="D265" s="488"/>
      <c r="E265" s="120"/>
      <c r="F265" s="482"/>
      <c r="G265" s="120"/>
      <c r="H265" s="120"/>
      <c r="I265" s="334"/>
    </row>
    <row r="266" spans="1:9" s="59" customFormat="1" ht="15.75">
      <c r="A266" s="335" t="s">
        <v>32</v>
      </c>
      <c r="B266" s="525"/>
      <c r="C266" s="691" t="s">
        <v>25</v>
      </c>
      <c r="D266" s="488" t="s">
        <v>60</v>
      </c>
      <c r="E266" s="57">
        <v>773818</v>
      </c>
      <c r="F266" s="484">
        <v>357468.5</v>
      </c>
      <c r="G266" s="98"/>
      <c r="H266" s="102"/>
      <c r="I266" s="359">
        <f>SUM(F266/E266*100)</f>
        <v>46.19542321321034</v>
      </c>
    </row>
    <row r="267" spans="1:9" s="28" customFormat="1" ht="15.75" customHeight="1">
      <c r="A267" s="351"/>
      <c r="B267" s="524"/>
      <c r="C267" s="128" t="s">
        <v>391</v>
      </c>
      <c r="D267" s="488" t="s">
        <v>392</v>
      </c>
      <c r="E267" s="120">
        <v>522</v>
      </c>
      <c r="F267" s="482">
        <v>522</v>
      </c>
      <c r="I267" s="333">
        <f>SUM(F267/E267*100)</f>
        <v>100</v>
      </c>
    </row>
    <row r="268" spans="1:9" s="59" customFormat="1" ht="18" customHeight="1">
      <c r="A268" s="335"/>
      <c r="B268" s="525"/>
      <c r="C268" s="128" t="s">
        <v>48</v>
      </c>
      <c r="D268" s="488" t="s">
        <v>49</v>
      </c>
      <c r="E268" s="120">
        <v>24780</v>
      </c>
      <c r="F268" s="482">
        <v>9966</v>
      </c>
      <c r="G268" s="120"/>
      <c r="H268" s="120"/>
      <c r="I268" s="333">
        <f>SUM(F268/E268*100)</f>
        <v>40.2179176755448</v>
      </c>
    </row>
    <row r="269" spans="1:9" s="59" customFormat="1" ht="12.75" customHeight="1" thickBot="1">
      <c r="A269" s="335"/>
      <c r="B269" s="525"/>
      <c r="C269" s="128"/>
      <c r="D269" s="489"/>
      <c r="E269" s="120"/>
      <c r="F269" s="485"/>
      <c r="G269" s="120"/>
      <c r="H269" s="120"/>
      <c r="I269" s="334"/>
    </row>
    <row r="270" spans="1:9" s="59" customFormat="1" ht="15.75" customHeight="1" thickBot="1">
      <c r="A270" s="759">
        <v>851</v>
      </c>
      <c r="B270" s="760" t="s">
        <v>32</v>
      </c>
      <c r="C270" s="641" t="s">
        <v>32</v>
      </c>
      <c r="D270" s="399" t="s">
        <v>140</v>
      </c>
      <c r="E270" s="392">
        <f>SUM(E272+E278)</f>
        <v>207.9</v>
      </c>
      <c r="F270" s="687">
        <f>SUM(F275+F278)</f>
        <v>209.99</v>
      </c>
      <c r="G270" s="526"/>
      <c r="H270" s="527"/>
      <c r="I270" s="437">
        <f>SUM(F270/E270*100)</f>
        <v>101.00529100529101</v>
      </c>
    </row>
    <row r="271" spans="1:9" s="28" customFormat="1" ht="9.75" customHeight="1">
      <c r="A271" s="354"/>
      <c r="B271" s="690"/>
      <c r="C271" s="655"/>
      <c r="D271" s="486"/>
      <c r="E271" s="330"/>
      <c r="F271" s="551"/>
      <c r="G271" s="357"/>
      <c r="H271" s="357"/>
      <c r="I271" s="529"/>
    </row>
    <row r="272" spans="1:9" s="59" customFormat="1" ht="15.75" customHeight="1">
      <c r="A272" s="420" t="s">
        <v>32</v>
      </c>
      <c r="B272" s="349" t="s">
        <v>141</v>
      </c>
      <c r="C272" s="153" t="s">
        <v>32</v>
      </c>
      <c r="D272" s="487" t="s">
        <v>142</v>
      </c>
      <c r="E272" s="40">
        <f>SUM(E275)</f>
        <v>2.9</v>
      </c>
      <c r="F272" s="483">
        <f>SUM(F275)</f>
        <v>2.99</v>
      </c>
      <c r="I272" s="367">
        <f>SUM(F272/E272*100)</f>
        <v>103.10344827586209</v>
      </c>
    </row>
    <row r="273" spans="1:9" s="28" customFormat="1" ht="15.75" customHeight="1">
      <c r="A273" s="351"/>
      <c r="B273" s="524"/>
      <c r="C273" s="79">
        <v>2910</v>
      </c>
      <c r="D273" s="488" t="s">
        <v>409</v>
      </c>
      <c r="E273" s="120"/>
      <c r="F273" s="482"/>
      <c r="I273" s="334"/>
    </row>
    <row r="274" spans="1:9" s="28" customFormat="1" ht="15.75" customHeight="1">
      <c r="A274" s="351"/>
      <c r="B274" s="524"/>
      <c r="C274" s="128"/>
      <c r="D274" s="488" t="s">
        <v>410</v>
      </c>
      <c r="E274" s="120"/>
      <c r="F274" s="482"/>
      <c r="I274" s="334"/>
    </row>
    <row r="275" spans="1:9" s="28" customFormat="1" ht="15.75" customHeight="1" thickBot="1">
      <c r="A275" s="646"/>
      <c r="B275" s="686"/>
      <c r="C275" s="592"/>
      <c r="D275" s="489" t="s">
        <v>411</v>
      </c>
      <c r="E275" s="341">
        <v>2.9</v>
      </c>
      <c r="F275" s="485">
        <v>2.99</v>
      </c>
      <c r="G275" s="647"/>
      <c r="H275" s="647"/>
      <c r="I275" s="343">
        <f>SUM(F275/E275*100)</f>
        <v>103.10344827586209</v>
      </c>
    </row>
    <row r="276" spans="1:16" s="148" customFormat="1" ht="15" customHeight="1" thickBot="1">
      <c r="A276" s="319">
        <v>1</v>
      </c>
      <c r="B276" s="320">
        <v>2</v>
      </c>
      <c r="C276" s="321">
        <v>3</v>
      </c>
      <c r="D276" s="322">
        <v>4</v>
      </c>
      <c r="E276" s="321">
        <v>5</v>
      </c>
      <c r="F276" s="323">
        <v>6</v>
      </c>
      <c r="G276" s="324"/>
      <c r="H276" s="324"/>
      <c r="I276" s="325">
        <v>7</v>
      </c>
      <c r="J276" s="28"/>
      <c r="K276" s="28"/>
      <c r="L276" s="28"/>
      <c r="M276" s="28"/>
      <c r="N276" s="28"/>
      <c r="O276" s="28"/>
      <c r="P276" s="28"/>
    </row>
    <row r="277" spans="1:9" s="28" customFormat="1" ht="9.75" customHeight="1">
      <c r="A277" s="351"/>
      <c r="B277" s="524"/>
      <c r="C277" s="128"/>
      <c r="D277" s="488"/>
      <c r="E277" s="120"/>
      <c r="F277" s="482"/>
      <c r="I277" s="334"/>
    </row>
    <row r="278" spans="1:9" s="59" customFormat="1" ht="15.75" customHeight="1">
      <c r="A278" s="420" t="s">
        <v>32</v>
      </c>
      <c r="B278" s="349" t="s">
        <v>319</v>
      </c>
      <c r="C278" s="153" t="s">
        <v>32</v>
      </c>
      <c r="D278" s="487" t="s">
        <v>14</v>
      </c>
      <c r="E278" s="40">
        <f>SUM(E280+E283)</f>
        <v>205</v>
      </c>
      <c r="F278" s="483">
        <f>SUM(F280+F283)</f>
        <v>207</v>
      </c>
      <c r="I278" s="367">
        <f>SUM(F278/E278*100)</f>
        <v>100.97560975609755</v>
      </c>
    </row>
    <row r="279" spans="1:9" s="28" customFormat="1" ht="15.75" customHeight="1">
      <c r="A279" s="351"/>
      <c r="B279" s="524"/>
      <c r="C279" s="128"/>
      <c r="D279" s="488"/>
      <c r="E279" s="120"/>
      <c r="F279" s="482"/>
      <c r="I279" s="334"/>
    </row>
    <row r="280" spans="1:9" s="59" customFormat="1" ht="15.75" customHeight="1">
      <c r="A280" s="335"/>
      <c r="B280" s="55"/>
      <c r="C280" s="345" t="s">
        <v>19</v>
      </c>
      <c r="D280" s="98" t="s">
        <v>20</v>
      </c>
      <c r="E280" s="120">
        <v>0</v>
      </c>
      <c r="F280" s="123">
        <v>2</v>
      </c>
      <c r="G280" s="120"/>
      <c r="H280" s="120"/>
      <c r="I280" s="334">
        <v>0</v>
      </c>
    </row>
    <row r="281" spans="1:9" s="28" customFormat="1" ht="15.75" customHeight="1">
      <c r="A281" s="351"/>
      <c r="B281" s="524"/>
      <c r="C281" s="79">
        <v>2910</v>
      </c>
      <c r="D281" s="488" t="s">
        <v>409</v>
      </c>
      <c r="E281" s="120"/>
      <c r="F281" s="482"/>
      <c r="I281" s="334"/>
    </row>
    <row r="282" spans="1:9" s="28" customFormat="1" ht="15.75" customHeight="1">
      <c r="A282" s="351"/>
      <c r="B282" s="524"/>
      <c r="C282" s="128"/>
      <c r="D282" s="488" t="s">
        <v>410</v>
      </c>
      <c r="E282" s="120"/>
      <c r="F282" s="482"/>
      <c r="I282" s="334"/>
    </row>
    <row r="283" spans="1:9" s="28" customFormat="1" ht="15.75" customHeight="1">
      <c r="A283" s="351"/>
      <c r="B283" s="524"/>
      <c r="C283" s="128"/>
      <c r="D283" s="488" t="s">
        <v>411</v>
      </c>
      <c r="E283" s="120">
        <v>205</v>
      </c>
      <c r="F283" s="482">
        <v>205</v>
      </c>
      <c r="I283" s="334">
        <v>100</v>
      </c>
    </row>
    <row r="284" spans="1:9" s="21" customFormat="1" ht="15" customHeight="1" thickBot="1">
      <c r="A284" s="363"/>
      <c r="B284" s="591"/>
      <c r="C284" s="369"/>
      <c r="D284" s="489"/>
      <c r="E284" s="341"/>
      <c r="F284" s="485"/>
      <c r="G284" s="341"/>
      <c r="H284" s="341"/>
      <c r="I284" s="343"/>
    </row>
    <row r="285" spans="1:9" s="21" customFormat="1" ht="15.75" customHeight="1" thickBot="1">
      <c r="A285" s="396">
        <v>852</v>
      </c>
      <c r="B285" s="519"/>
      <c r="C285" s="520"/>
      <c r="D285" s="436" t="s">
        <v>143</v>
      </c>
      <c r="E285" s="521">
        <f>SUM(E287+E293+E302+E308+E318+E324+E331+E336+E349+E356)</f>
        <v>1532284.8599999999</v>
      </c>
      <c r="F285" s="476">
        <f>SUM(F287+F293+F302+F308+F318+F324+F331+F336+F349+F356)</f>
        <v>986071.4299999999</v>
      </c>
      <c r="G285" s="401"/>
      <c r="H285" s="401"/>
      <c r="I285" s="402">
        <f>SUM(F285/E285*100)</f>
        <v>64.35301005323514</v>
      </c>
    </row>
    <row r="286" spans="1:9" s="21" customFormat="1" ht="15.75" customHeight="1">
      <c r="A286" s="326"/>
      <c r="B286" s="490"/>
      <c r="C286" s="750"/>
      <c r="D286" s="486"/>
      <c r="E286" s="378"/>
      <c r="F286" s="480"/>
      <c r="G286" s="330"/>
      <c r="H286" s="330"/>
      <c r="I286" s="529"/>
    </row>
    <row r="287" spans="1:9" s="59" customFormat="1" ht="15.75">
      <c r="A287" s="358"/>
      <c r="B287" s="491" t="s">
        <v>144</v>
      </c>
      <c r="C287" s="127"/>
      <c r="D287" s="487" t="s">
        <v>145</v>
      </c>
      <c r="E287" s="118">
        <f>SUM(E289+E290)</f>
        <v>36212</v>
      </c>
      <c r="F287" s="481">
        <f>SUM(F289+F290)</f>
        <v>21511.87</v>
      </c>
      <c r="G287" s="120"/>
      <c r="H287" s="120"/>
      <c r="I287" s="482">
        <f>SUM(F287/E287*100)</f>
        <v>59.40536286313929</v>
      </c>
    </row>
    <row r="288" spans="1:9" s="28" customFormat="1" ht="14.25" customHeight="1">
      <c r="A288" s="351"/>
      <c r="B288" s="524"/>
      <c r="C288" s="38"/>
      <c r="D288" s="523"/>
      <c r="E288" s="38"/>
      <c r="F288" s="522"/>
      <c r="I288" s="523"/>
    </row>
    <row r="289" spans="1:9" s="59" customFormat="1" ht="15.75" customHeight="1">
      <c r="A289" s="335"/>
      <c r="B289" s="525"/>
      <c r="C289" s="128" t="s">
        <v>19</v>
      </c>
      <c r="D289" s="488" t="s">
        <v>20</v>
      </c>
      <c r="E289" s="120">
        <v>212</v>
      </c>
      <c r="F289" s="482">
        <v>699.18</v>
      </c>
      <c r="G289" s="120"/>
      <c r="H289" s="120"/>
      <c r="I289" s="334">
        <f>SUM(F289/E289*100)</f>
        <v>329.8018867924528</v>
      </c>
    </row>
    <row r="290" spans="1:9" s="59" customFormat="1" ht="18" customHeight="1">
      <c r="A290" s="335"/>
      <c r="B290" s="525"/>
      <c r="C290" s="128" t="s">
        <v>48</v>
      </c>
      <c r="D290" s="488" t="s">
        <v>49</v>
      </c>
      <c r="E290" s="120">
        <v>36000</v>
      </c>
      <c r="F290" s="482">
        <v>20812.69</v>
      </c>
      <c r="G290" s="120"/>
      <c r="H290" s="120"/>
      <c r="I290" s="482">
        <f>SUM(F290/E290*100)</f>
        <v>57.81302777777777</v>
      </c>
    </row>
    <row r="291" spans="1:9" s="28" customFormat="1" ht="12" customHeight="1">
      <c r="A291" s="351"/>
      <c r="B291" s="524"/>
      <c r="C291" s="38"/>
      <c r="D291" s="523"/>
      <c r="E291" s="38"/>
      <c r="F291" s="522"/>
      <c r="I291" s="523"/>
    </row>
    <row r="292" spans="1:9" s="59" customFormat="1" ht="15.75">
      <c r="A292" s="358"/>
      <c r="B292" s="491" t="s">
        <v>146</v>
      </c>
      <c r="C292" s="127"/>
      <c r="D292" s="487" t="s">
        <v>147</v>
      </c>
      <c r="E292" s="118"/>
      <c r="F292" s="481"/>
      <c r="G292" s="120"/>
      <c r="H292" s="120"/>
      <c r="I292" s="482"/>
    </row>
    <row r="293" spans="1:9" s="59" customFormat="1" ht="15.75" customHeight="1">
      <c r="A293" s="358"/>
      <c r="B293" s="491"/>
      <c r="C293" s="127"/>
      <c r="D293" s="487" t="s">
        <v>148</v>
      </c>
      <c r="E293" s="118">
        <f>SUM(E295+E296+E297+E299)</f>
        <v>71077</v>
      </c>
      <c r="F293" s="481">
        <f>SUM(F295+F296+F297+F299)</f>
        <v>59950.82</v>
      </c>
      <c r="G293" s="120"/>
      <c r="H293" s="120"/>
      <c r="I293" s="482">
        <f>SUM(F293/E293*100)</f>
        <v>84.34630049101678</v>
      </c>
    </row>
    <row r="294" spans="1:9" s="59" customFormat="1" ht="12" customHeight="1">
      <c r="A294" s="358"/>
      <c r="B294" s="491"/>
      <c r="C294" s="127"/>
      <c r="D294" s="487"/>
      <c r="E294" s="118"/>
      <c r="F294" s="481"/>
      <c r="G294" s="120"/>
      <c r="H294" s="120"/>
      <c r="I294" s="482"/>
    </row>
    <row r="295" spans="1:9" s="59" customFormat="1" ht="15.75" customHeight="1">
      <c r="A295" s="335"/>
      <c r="B295" s="525"/>
      <c r="C295" s="128" t="s">
        <v>68</v>
      </c>
      <c r="D295" s="488" t="s">
        <v>69</v>
      </c>
      <c r="E295" s="120">
        <v>0</v>
      </c>
      <c r="F295" s="482">
        <v>156.04</v>
      </c>
      <c r="G295" s="120"/>
      <c r="H295" s="120"/>
      <c r="I295" s="334">
        <v>0</v>
      </c>
    </row>
    <row r="296" spans="1:9" s="59" customFormat="1" ht="15.75" customHeight="1">
      <c r="A296" s="335"/>
      <c r="B296" s="525"/>
      <c r="C296" s="128" t="s">
        <v>19</v>
      </c>
      <c r="D296" s="488" t="s">
        <v>20</v>
      </c>
      <c r="E296" s="120">
        <v>3500</v>
      </c>
      <c r="F296" s="482">
        <v>2849.04</v>
      </c>
      <c r="G296" s="120"/>
      <c r="H296" s="120"/>
      <c r="I296" s="334">
        <f>SUM(F296/E296*100)</f>
        <v>81.40114285714286</v>
      </c>
    </row>
    <row r="297" spans="1:9" s="59" customFormat="1" ht="15.75">
      <c r="A297" s="335"/>
      <c r="B297" s="525"/>
      <c r="C297" s="691" t="s">
        <v>48</v>
      </c>
      <c r="D297" s="488" t="s">
        <v>49</v>
      </c>
      <c r="E297" s="120">
        <v>23000</v>
      </c>
      <c r="F297" s="482">
        <v>22329.05</v>
      </c>
      <c r="G297" s="120"/>
      <c r="H297" s="120"/>
      <c r="I297" s="482">
        <f>SUM(F297/E297*100)</f>
        <v>97.08282608695652</v>
      </c>
    </row>
    <row r="298" spans="1:9" s="59" customFormat="1" ht="15.75">
      <c r="A298" s="358"/>
      <c r="B298" s="491"/>
      <c r="C298" s="76">
        <v>2360</v>
      </c>
      <c r="D298" s="488" t="s">
        <v>52</v>
      </c>
      <c r="E298" s="40"/>
      <c r="F298" s="483"/>
      <c r="G298" s="58"/>
      <c r="H298" s="57"/>
      <c r="I298" s="484"/>
    </row>
    <row r="299" spans="1:9" s="59" customFormat="1" ht="15.75">
      <c r="A299" s="358"/>
      <c r="B299" s="491"/>
      <c r="C299" s="127"/>
      <c r="D299" s="488" t="s">
        <v>53</v>
      </c>
      <c r="E299" s="57">
        <v>44577</v>
      </c>
      <c r="F299" s="484">
        <v>34616.69</v>
      </c>
      <c r="G299" s="57"/>
      <c r="H299" s="57"/>
      <c r="I299" s="482">
        <f>SUM(F299/E299*100)</f>
        <v>77.65594364806964</v>
      </c>
    </row>
    <row r="300" spans="1:9" s="59" customFormat="1" ht="13.5" customHeight="1">
      <c r="A300" s="358"/>
      <c r="B300" s="491"/>
      <c r="C300" s="127"/>
      <c r="D300" s="488"/>
      <c r="E300" s="57"/>
      <c r="F300" s="484"/>
      <c r="G300" s="57"/>
      <c r="H300" s="57"/>
      <c r="I300" s="482"/>
    </row>
    <row r="301" spans="1:9" s="59" customFormat="1" ht="15.75">
      <c r="A301" s="358"/>
      <c r="B301" s="491" t="s">
        <v>149</v>
      </c>
      <c r="C301" s="127"/>
      <c r="D301" s="487" t="s">
        <v>150</v>
      </c>
      <c r="E301" s="118"/>
      <c r="F301" s="481"/>
      <c r="G301" s="121"/>
      <c r="H301" s="120"/>
      <c r="I301" s="482"/>
    </row>
    <row r="302" spans="1:9" s="59" customFormat="1" ht="15.75">
      <c r="A302" s="358"/>
      <c r="B302" s="491"/>
      <c r="C302" s="127"/>
      <c r="D302" s="487" t="s">
        <v>151</v>
      </c>
      <c r="E302" s="118">
        <f>SUM(E306)</f>
        <v>48800</v>
      </c>
      <c r="F302" s="481">
        <f>SUM(F306)</f>
        <v>26220</v>
      </c>
      <c r="G302" s="121"/>
      <c r="H302" s="120"/>
      <c r="I302" s="482">
        <f>SUM(F302/E302*100)</f>
        <v>53.72950819672131</v>
      </c>
    </row>
    <row r="303" spans="1:9" s="59" customFormat="1" ht="16.5" customHeight="1">
      <c r="A303" s="358"/>
      <c r="B303" s="491"/>
      <c r="C303" s="127"/>
      <c r="D303" s="487" t="s">
        <v>152</v>
      </c>
      <c r="E303" s="118"/>
      <c r="F303" s="481"/>
      <c r="G303" s="121"/>
      <c r="H303" s="120"/>
      <c r="I303" s="482"/>
    </row>
    <row r="304" spans="1:9" s="59" customFormat="1" ht="12" customHeight="1">
      <c r="A304" s="358"/>
      <c r="B304" s="491"/>
      <c r="C304" s="127"/>
      <c r="D304" s="488"/>
      <c r="E304" s="57"/>
      <c r="F304" s="484"/>
      <c r="G304" s="57"/>
      <c r="H304" s="57"/>
      <c r="I304" s="482"/>
    </row>
    <row r="305" spans="1:9" s="21" customFormat="1" ht="15.75" customHeight="1">
      <c r="A305" s="360"/>
      <c r="B305" s="349"/>
      <c r="C305" s="76">
        <v>2030</v>
      </c>
      <c r="D305" s="488" t="s">
        <v>135</v>
      </c>
      <c r="E305" s="120"/>
      <c r="F305" s="482"/>
      <c r="G305" s="120"/>
      <c r="H305" s="120"/>
      <c r="I305" s="482"/>
    </row>
    <row r="306" spans="1:9" s="21" customFormat="1" ht="15.75" customHeight="1">
      <c r="A306" s="360"/>
      <c r="B306" s="349"/>
      <c r="C306" s="145"/>
      <c r="D306" s="488" t="s">
        <v>136</v>
      </c>
      <c r="E306" s="120">
        <v>48800</v>
      </c>
      <c r="F306" s="482">
        <v>26220</v>
      </c>
      <c r="G306" s="120"/>
      <c r="H306" s="120"/>
      <c r="I306" s="482">
        <f>SUM(F306/E306*100)</f>
        <v>53.72950819672131</v>
      </c>
    </row>
    <row r="307" spans="1:9" s="59" customFormat="1" ht="12" customHeight="1">
      <c r="A307" s="358"/>
      <c r="B307" s="491"/>
      <c r="C307" s="127"/>
      <c r="D307" s="488"/>
      <c r="E307" s="57"/>
      <c r="F307" s="484"/>
      <c r="G307" s="57"/>
      <c r="H307" s="57"/>
      <c r="I307" s="482"/>
    </row>
    <row r="308" spans="1:9" s="21" customFormat="1" ht="15.75" customHeight="1">
      <c r="A308" s="360"/>
      <c r="B308" s="349">
        <v>85214</v>
      </c>
      <c r="C308" s="145"/>
      <c r="D308" s="487" t="s">
        <v>153</v>
      </c>
      <c r="E308" s="118">
        <f>SUM(E314:E316)</f>
        <v>148000</v>
      </c>
      <c r="F308" s="481">
        <f>SUM(F313:F316)</f>
        <v>143375.76</v>
      </c>
      <c r="G308" s="120"/>
      <c r="H308" s="120"/>
      <c r="I308" s="482">
        <f>SUM(F308/E308*100)</f>
        <v>96.87551351351352</v>
      </c>
    </row>
    <row r="309" spans="1:9" s="21" customFormat="1" ht="10.5" customHeight="1">
      <c r="A309" s="360"/>
      <c r="B309" s="349"/>
      <c r="C309" s="145"/>
      <c r="D309" s="487"/>
      <c r="E309" s="118"/>
      <c r="F309" s="481"/>
      <c r="G309" s="120"/>
      <c r="H309" s="120"/>
      <c r="I309" s="482"/>
    </row>
    <row r="310" spans="1:9" s="21" customFormat="1" ht="10.5" customHeight="1" thickBot="1">
      <c r="A310" s="363"/>
      <c r="B310" s="591"/>
      <c r="C310" s="751"/>
      <c r="D310" s="714"/>
      <c r="E310" s="410"/>
      <c r="F310" s="715"/>
      <c r="G310" s="341"/>
      <c r="H310" s="341"/>
      <c r="I310" s="343"/>
    </row>
    <row r="311" spans="1:16" s="148" customFormat="1" ht="15" customHeight="1" thickBot="1">
      <c r="A311" s="319">
        <v>1</v>
      </c>
      <c r="B311" s="320">
        <v>2</v>
      </c>
      <c r="C311" s="321">
        <v>3</v>
      </c>
      <c r="D311" s="322">
        <v>4</v>
      </c>
      <c r="E311" s="321">
        <v>5</v>
      </c>
      <c r="F311" s="323">
        <v>6</v>
      </c>
      <c r="G311" s="324"/>
      <c r="H311" s="324"/>
      <c r="I311" s="325">
        <v>7</v>
      </c>
      <c r="J311" s="28"/>
      <c r="K311" s="28"/>
      <c r="L311" s="28"/>
      <c r="M311" s="28"/>
      <c r="N311" s="28"/>
      <c r="O311" s="28"/>
      <c r="P311" s="28"/>
    </row>
    <row r="312" spans="1:9" s="21" customFormat="1" ht="13.5" customHeight="1">
      <c r="A312" s="734"/>
      <c r="B312" s="490"/>
      <c r="C312" s="750"/>
      <c r="D312" s="753"/>
      <c r="E312" s="378"/>
      <c r="F312" s="480"/>
      <c r="G312" s="330"/>
      <c r="H312" s="330"/>
      <c r="I312" s="529"/>
    </row>
    <row r="313" spans="1:9" s="59" customFormat="1" ht="15.75" customHeight="1">
      <c r="A313" s="335"/>
      <c r="B313" s="525"/>
      <c r="C313" s="128" t="s">
        <v>19</v>
      </c>
      <c r="D313" s="488" t="s">
        <v>20</v>
      </c>
      <c r="E313" s="120">
        <v>0</v>
      </c>
      <c r="F313" s="482">
        <v>5358.71</v>
      </c>
      <c r="G313" s="120"/>
      <c r="H313" s="120"/>
      <c r="I313" s="334">
        <v>0</v>
      </c>
    </row>
    <row r="314" spans="1:9" s="59" customFormat="1" ht="15.75">
      <c r="A314" s="335"/>
      <c r="B314" s="525"/>
      <c r="C314" s="752" t="s">
        <v>48</v>
      </c>
      <c r="D314" s="488" t="s">
        <v>49</v>
      </c>
      <c r="E314" s="120">
        <v>0</v>
      </c>
      <c r="F314" s="482">
        <v>20567.05</v>
      </c>
      <c r="G314" s="120"/>
      <c r="H314" s="120"/>
      <c r="I314" s="482">
        <v>0</v>
      </c>
    </row>
    <row r="315" spans="1:9" s="21" customFormat="1" ht="15.75" customHeight="1">
      <c r="A315" s="360"/>
      <c r="B315" s="349"/>
      <c r="C315" s="535">
        <v>2030</v>
      </c>
      <c r="D315" s="488" t="s">
        <v>135</v>
      </c>
      <c r="E315" s="120"/>
      <c r="F315" s="482"/>
      <c r="G315" s="120"/>
      <c r="H315" s="120"/>
      <c r="I315" s="482"/>
    </row>
    <row r="316" spans="1:9" s="21" customFormat="1" ht="15.75" customHeight="1">
      <c r="A316" s="360"/>
      <c r="B316" s="349"/>
      <c r="C316" s="544"/>
      <c r="D316" s="488" t="s">
        <v>136</v>
      </c>
      <c r="E316" s="120">
        <v>148000</v>
      </c>
      <c r="F316" s="482">
        <v>117450</v>
      </c>
      <c r="G316" s="120"/>
      <c r="H316" s="120"/>
      <c r="I316" s="482">
        <f>SUM(F316/E316*100)</f>
        <v>79.3581081081081</v>
      </c>
    </row>
    <row r="317" spans="1:9" s="21" customFormat="1" ht="12.75" customHeight="1">
      <c r="A317" s="360"/>
      <c r="B317" s="97"/>
      <c r="C317" s="716"/>
      <c r="D317" s="488"/>
      <c r="E317" s="120"/>
      <c r="F317" s="482"/>
      <c r="G317" s="120"/>
      <c r="H317" s="120"/>
      <c r="I317" s="334"/>
    </row>
    <row r="318" spans="1:9" s="21" customFormat="1" ht="15.75" customHeight="1">
      <c r="A318" s="360"/>
      <c r="B318" s="97" t="s">
        <v>412</v>
      </c>
      <c r="C318" s="716"/>
      <c r="D318" s="581" t="s">
        <v>154</v>
      </c>
      <c r="E318" s="386">
        <f>SUM(E320+E321+E322)</f>
        <v>1142.8600000000001</v>
      </c>
      <c r="F318" s="580">
        <f>SUM(F320:F322)</f>
        <v>1142.8600000000001</v>
      </c>
      <c r="G318" s="120"/>
      <c r="H318" s="120"/>
      <c r="I318" s="334">
        <v>100</v>
      </c>
    </row>
    <row r="319" spans="1:9" s="21" customFormat="1" ht="12.75" customHeight="1">
      <c r="A319" s="360"/>
      <c r="B319" s="97"/>
      <c r="C319" s="716"/>
      <c r="D319" s="488"/>
      <c r="E319" s="120"/>
      <c r="F319" s="482"/>
      <c r="G319" s="120"/>
      <c r="H319" s="120"/>
      <c r="I319" s="334"/>
    </row>
    <row r="320" spans="1:9" s="59" customFormat="1" ht="15.75" customHeight="1">
      <c r="A320" s="335"/>
      <c r="B320" s="525"/>
      <c r="C320" s="128" t="s">
        <v>68</v>
      </c>
      <c r="D320" s="488" t="s">
        <v>69</v>
      </c>
      <c r="E320" s="120">
        <v>8.8</v>
      </c>
      <c r="F320" s="482">
        <v>8.8</v>
      </c>
      <c r="G320" s="120"/>
      <c r="H320" s="120"/>
      <c r="I320" s="334">
        <v>100</v>
      </c>
    </row>
    <row r="321" spans="1:9" s="59" customFormat="1" ht="15.75" customHeight="1">
      <c r="A321" s="335"/>
      <c r="B321" s="525"/>
      <c r="C321" s="128" t="s">
        <v>19</v>
      </c>
      <c r="D321" s="488" t="s">
        <v>20</v>
      </c>
      <c r="E321" s="120">
        <v>30.9</v>
      </c>
      <c r="F321" s="482">
        <v>30.9</v>
      </c>
      <c r="G321" s="120"/>
      <c r="H321" s="120"/>
      <c r="I321" s="334">
        <v>100</v>
      </c>
    </row>
    <row r="322" spans="1:9" s="59" customFormat="1" ht="15.75">
      <c r="A322" s="335"/>
      <c r="B322" s="525"/>
      <c r="C322" s="752" t="s">
        <v>48</v>
      </c>
      <c r="D322" s="488" t="s">
        <v>49</v>
      </c>
      <c r="E322" s="120">
        <v>1103.16</v>
      </c>
      <c r="F322" s="482">
        <v>1103.16</v>
      </c>
      <c r="G322" s="120"/>
      <c r="H322" s="120"/>
      <c r="I322" s="482">
        <v>100</v>
      </c>
    </row>
    <row r="323" spans="1:9" s="21" customFormat="1" ht="12.75" customHeight="1">
      <c r="A323" s="360"/>
      <c r="B323" s="97"/>
      <c r="C323" s="716"/>
      <c r="D323" s="488"/>
      <c r="E323" s="120"/>
      <c r="F323" s="482"/>
      <c r="G323" s="120"/>
      <c r="H323" s="120"/>
      <c r="I323" s="334"/>
    </row>
    <row r="324" spans="1:9" s="59" customFormat="1" ht="15.75">
      <c r="A324" s="361"/>
      <c r="B324" s="97" t="s">
        <v>368</v>
      </c>
      <c r="C324" s="49"/>
      <c r="D324" s="10" t="s">
        <v>355</v>
      </c>
      <c r="E324" s="483">
        <f>SUM(E326+E327+E329)</f>
        <v>543500</v>
      </c>
      <c r="F324" s="157">
        <f>SUM(F326+F327+F329)</f>
        <v>297126.25</v>
      </c>
      <c r="G324" s="166"/>
      <c r="H324" s="167"/>
      <c r="I324" s="362">
        <f>SUM(F324/E324*100)</f>
        <v>54.66904323827046</v>
      </c>
    </row>
    <row r="325" spans="1:9" s="21" customFormat="1" ht="14.25" customHeight="1">
      <c r="A325" s="360"/>
      <c r="B325" s="97"/>
      <c r="C325" s="158"/>
      <c r="D325" s="102"/>
      <c r="E325" s="482"/>
      <c r="F325" s="121"/>
      <c r="G325" s="120"/>
      <c r="H325" s="120"/>
      <c r="I325" s="334"/>
    </row>
    <row r="326" spans="1:9" s="59" customFormat="1" ht="15.75" customHeight="1">
      <c r="A326" s="335"/>
      <c r="B326" s="525"/>
      <c r="C326" s="128" t="s">
        <v>19</v>
      </c>
      <c r="D326" s="488" t="s">
        <v>20</v>
      </c>
      <c r="E326" s="120">
        <v>5500</v>
      </c>
      <c r="F326" s="482">
        <v>0</v>
      </c>
      <c r="G326" s="120"/>
      <c r="H326" s="120"/>
      <c r="I326" s="334">
        <v>0</v>
      </c>
    </row>
    <row r="327" spans="1:9" s="59" customFormat="1" ht="15.75">
      <c r="A327" s="335"/>
      <c r="B327" s="525"/>
      <c r="C327" s="571" t="s">
        <v>48</v>
      </c>
      <c r="D327" s="102" t="s">
        <v>49</v>
      </c>
      <c r="E327" s="482">
        <v>19000</v>
      </c>
      <c r="F327" s="121">
        <v>5446.25</v>
      </c>
      <c r="G327" s="120"/>
      <c r="H327" s="120"/>
      <c r="I327" s="482">
        <f>SUM(F327/E327*100)</f>
        <v>28.664473684210527</v>
      </c>
    </row>
    <row r="328" spans="1:9" s="21" customFormat="1" ht="15.75" customHeight="1">
      <c r="A328" s="360"/>
      <c r="B328" s="349"/>
      <c r="C328" s="350">
        <v>2030</v>
      </c>
      <c r="D328" s="102" t="s">
        <v>135</v>
      </c>
      <c r="E328" s="482"/>
      <c r="F328" s="121"/>
      <c r="G328" s="120"/>
      <c r="H328" s="120"/>
      <c r="I328" s="334"/>
    </row>
    <row r="329" spans="1:9" s="21" customFormat="1" ht="15.75" customHeight="1">
      <c r="A329" s="360"/>
      <c r="B329" s="349"/>
      <c r="C329" s="572"/>
      <c r="D329" s="102" t="s">
        <v>136</v>
      </c>
      <c r="E329" s="482">
        <v>519000</v>
      </c>
      <c r="F329" s="121">
        <v>291680</v>
      </c>
      <c r="G329" s="120"/>
      <c r="H329" s="120"/>
      <c r="I329" s="334">
        <f>SUM(F329/E329*100)</f>
        <v>56.20038535645472</v>
      </c>
    </row>
    <row r="330" spans="1:9" s="21" customFormat="1" ht="15.75" customHeight="1">
      <c r="A330" s="360"/>
      <c r="B330" s="349"/>
      <c r="C330" s="572"/>
      <c r="D330" s="102"/>
      <c r="E330" s="482"/>
      <c r="F330" s="121"/>
      <c r="G330" s="120"/>
      <c r="H330" s="120"/>
      <c r="I330" s="334"/>
    </row>
    <row r="331" spans="1:9" s="59" customFormat="1" ht="15.75">
      <c r="A331" s="361"/>
      <c r="B331" s="97" t="s">
        <v>415</v>
      </c>
      <c r="C331" s="49"/>
      <c r="D331" s="10" t="s">
        <v>416</v>
      </c>
      <c r="E331" s="483">
        <f>SUM(E334)</f>
        <v>6000</v>
      </c>
      <c r="F331" s="157">
        <f>SUM(F334)</f>
        <v>6000</v>
      </c>
      <c r="G331" s="166"/>
      <c r="H331" s="167"/>
      <c r="I331" s="362">
        <f>SUM(F331/E331*100)</f>
        <v>100</v>
      </c>
    </row>
    <row r="332" spans="1:9" s="21" customFormat="1" ht="15.75" customHeight="1">
      <c r="A332" s="360"/>
      <c r="B332" s="349"/>
      <c r="C332" s="572"/>
      <c r="D332" s="102"/>
      <c r="E332" s="482"/>
      <c r="F332" s="121"/>
      <c r="G332" s="120"/>
      <c r="H332" s="120"/>
      <c r="I332" s="334"/>
    </row>
    <row r="333" spans="1:9" s="21" customFormat="1" ht="15.75" customHeight="1">
      <c r="A333" s="358"/>
      <c r="B333" s="346"/>
      <c r="C333" s="350">
        <v>2330</v>
      </c>
      <c r="D333" s="102" t="s">
        <v>417</v>
      </c>
      <c r="E333" s="482"/>
      <c r="F333" s="121"/>
      <c r="G333" s="120"/>
      <c r="H333" s="120"/>
      <c r="I333" s="334"/>
    </row>
    <row r="334" spans="1:9" s="21" customFormat="1" ht="15.75" customHeight="1">
      <c r="A334" s="360"/>
      <c r="B334" s="349"/>
      <c r="C334" s="572"/>
      <c r="D334" s="102" t="s">
        <v>418</v>
      </c>
      <c r="E334" s="482">
        <v>6000</v>
      </c>
      <c r="F334" s="121">
        <v>6000</v>
      </c>
      <c r="G334" s="120"/>
      <c r="H334" s="120"/>
      <c r="I334" s="334">
        <v>100</v>
      </c>
    </row>
    <row r="335" spans="1:9" s="21" customFormat="1" ht="15.75" customHeight="1">
      <c r="A335" s="360"/>
      <c r="B335" s="349"/>
      <c r="C335" s="572"/>
      <c r="D335" s="102"/>
      <c r="E335" s="482"/>
      <c r="F335" s="121"/>
      <c r="G335" s="120"/>
      <c r="H335" s="120"/>
      <c r="I335" s="334"/>
    </row>
    <row r="336" spans="1:9" s="59" customFormat="1" ht="15.75">
      <c r="A336" s="335"/>
      <c r="B336" s="491" t="s">
        <v>155</v>
      </c>
      <c r="C336" s="385"/>
      <c r="D336" s="101" t="s">
        <v>156</v>
      </c>
      <c r="E336" s="124">
        <f>SUM(E338+E341+E342+E343+E347)</f>
        <v>243182</v>
      </c>
      <c r="F336" s="119">
        <f>SUM(F338+F341+F342+F343+F347)</f>
        <v>132701.19</v>
      </c>
      <c r="G336" s="121"/>
      <c r="H336" s="120"/>
      <c r="I336" s="333">
        <f>SUM(F336/E336*100)</f>
        <v>54.568672845852085</v>
      </c>
    </row>
    <row r="337" spans="1:9" s="59" customFormat="1" ht="16.5" customHeight="1">
      <c r="A337" s="335"/>
      <c r="B337" s="126"/>
      <c r="C337" s="115"/>
      <c r="D337" s="101"/>
      <c r="E337" s="124"/>
      <c r="F337" s="119"/>
      <c r="G337" s="121"/>
      <c r="H337" s="120"/>
      <c r="I337" s="333"/>
    </row>
    <row r="338" spans="1:9" s="59" customFormat="1" ht="15.75">
      <c r="A338" s="335"/>
      <c r="B338" s="126"/>
      <c r="C338" s="571" t="s">
        <v>68</v>
      </c>
      <c r="D338" s="98" t="s">
        <v>69</v>
      </c>
      <c r="E338" s="120">
        <v>3666</v>
      </c>
      <c r="F338" s="123">
        <v>3603.83</v>
      </c>
      <c r="G338" s="120"/>
      <c r="H338" s="120"/>
      <c r="I338" s="334">
        <f>SUM(F338/E338*100)</f>
        <v>98.30414620840152</v>
      </c>
    </row>
    <row r="339" spans="1:9" s="59" customFormat="1" ht="15.75">
      <c r="A339" s="335"/>
      <c r="B339" s="55"/>
      <c r="C339" s="571" t="s">
        <v>15</v>
      </c>
      <c r="D339" s="98" t="s">
        <v>16</v>
      </c>
      <c r="E339" s="122"/>
      <c r="F339" s="123"/>
      <c r="G339" s="121"/>
      <c r="H339" s="120"/>
      <c r="I339" s="333"/>
    </row>
    <row r="340" spans="1:9" s="59" customFormat="1" ht="15.75">
      <c r="A340" s="335"/>
      <c r="B340" s="55"/>
      <c r="C340" s="385"/>
      <c r="D340" s="98" t="s">
        <v>17</v>
      </c>
      <c r="E340" s="122"/>
      <c r="F340" s="123"/>
      <c r="G340" s="121"/>
      <c r="H340" s="120"/>
      <c r="I340" s="333"/>
    </row>
    <row r="341" spans="1:9" s="59" customFormat="1" ht="15.75">
      <c r="A341" s="335"/>
      <c r="B341" s="55"/>
      <c r="C341" s="385"/>
      <c r="D341" s="98" t="s">
        <v>18</v>
      </c>
      <c r="E341" s="122">
        <v>2712</v>
      </c>
      <c r="F341" s="123">
        <v>1492.14</v>
      </c>
      <c r="G341" s="121"/>
      <c r="H341" s="120"/>
      <c r="I341" s="333">
        <f>SUM(F341/E341*100)</f>
        <v>55.019911504424776</v>
      </c>
    </row>
    <row r="342" spans="1:9" s="59" customFormat="1" ht="15.75" customHeight="1">
      <c r="A342" s="335"/>
      <c r="B342" s="55"/>
      <c r="C342" s="345" t="s">
        <v>19</v>
      </c>
      <c r="D342" s="98" t="s">
        <v>20</v>
      </c>
      <c r="E342" s="120">
        <v>0</v>
      </c>
      <c r="F342" s="123">
        <v>1.75</v>
      </c>
      <c r="G342" s="120"/>
      <c r="H342" s="120"/>
      <c r="I342" s="334">
        <v>0</v>
      </c>
    </row>
    <row r="343" spans="1:9" s="59" customFormat="1" ht="18" customHeight="1" thickBot="1">
      <c r="A343" s="337"/>
      <c r="B343" s="660"/>
      <c r="C343" s="754" t="s">
        <v>48</v>
      </c>
      <c r="D343" s="379" t="s">
        <v>49</v>
      </c>
      <c r="E343" s="485">
        <v>804</v>
      </c>
      <c r="F343" s="343">
        <v>803.47</v>
      </c>
      <c r="G343" s="341"/>
      <c r="H343" s="341"/>
      <c r="I343" s="485">
        <f>SUM(F343/E343*100)</f>
        <v>99.93407960199005</v>
      </c>
    </row>
    <row r="344" spans="1:16" s="148" customFormat="1" ht="15" customHeight="1" thickBot="1">
      <c r="A344" s="319">
        <v>1</v>
      </c>
      <c r="B344" s="320">
        <v>2</v>
      </c>
      <c r="C344" s="321">
        <v>3</v>
      </c>
      <c r="D344" s="322">
        <v>4</v>
      </c>
      <c r="E344" s="653">
        <v>5</v>
      </c>
      <c r="F344" s="652">
        <v>6</v>
      </c>
      <c r="G344" s="324"/>
      <c r="H344" s="324"/>
      <c r="I344" s="325">
        <v>7</v>
      </c>
      <c r="J344" s="28"/>
      <c r="K344" s="28"/>
      <c r="L344" s="28"/>
      <c r="M344" s="28"/>
      <c r="N344" s="28"/>
      <c r="O344" s="28"/>
      <c r="P344" s="28"/>
    </row>
    <row r="345" spans="1:9" s="59" customFormat="1" ht="14.25" customHeight="1">
      <c r="A345" s="335"/>
      <c r="B345" s="583"/>
      <c r="C345" s="345"/>
      <c r="D345" s="102"/>
      <c r="E345" s="482"/>
      <c r="F345" s="120"/>
      <c r="G345" s="120"/>
      <c r="H345" s="120"/>
      <c r="I345" s="551"/>
    </row>
    <row r="346" spans="1:9" s="59" customFormat="1" ht="15.75" customHeight="1">
      <c r="A346" s="335"/>
      <c r="B346" s="525"/>
      <c r="C346" s="350">
        <v>2030</v>
      </c>
      <c r="D346" s="102" t="s">
        <v>135</v>
      </c>
      <c r="E346" s="482"/>
      <c r="F346" s="121"/>
      <c r="G346" s="120"/>
      <c r="H346" s="120"/>
      <c r="I346" s="482"/>
    </row>
    <row r="347" spans="1:9" s="59" customFormat="1" ht="15.75" customHeight="1">
      <c r="A347" s="335"/>
      <c r="B347" s="525"/>
      <c r="C347" s="572"/>
      <c r="D347" s="102" t="s">
        <v>136</v>
      </c>
      <c r="E347" s="482">
        <v>236000</v>
      </c>
      <c r="F347" s="121">
        <v>126800</v>
      </c>
      <c r="G347" s="120"/>
      <c r="H347" s="120"/>
      <c r="I347" s="482">
        <f>SUM(F347/E347*100)</f>
        <v>53.72881355932203</v>
      </c>
    </row>
    <row r="348" spans="1:9" s="59" customFormat="1" ht="12" customHeight="1">
      <c r="A348" s="335"/>
      <c r="B348" s="525"/>
      <c r="C348" s="572"/>
      <c r="D348" s="102"/>
      <c r="E348" s="482"/>
      <c r="F348" s="121"/>
      <c r="G348" s="120"/>
      <c r="H348" s="120"/>
      <c r="I348" s="482"/>
    </row>
    <row r="349" spans="1:9" s="59" customFormat="1" ht="15.75" customHeight="1">
      <c r="A349" s="335"/>
      <c r="B349" s="491" t="s">
        <v>157</v>
      </c>
      <c r="C349" s="385"/>
      <c r="D349" s="10" t="s">
        <v>158</v>
      </c>
      <c r="E349" s="481">
        <f>SUM(E351+E354)</f>
        <v>64415</v>
      </c>
      <c r="F349" s="157">
        <f>SUM(F351+F352+F354)</f>
        <v>35475.88</v>
      </c>
      <c r="G349" s="121"/>
      <c r="H349" s="120"/>
      <c r="I349" s="482">
        <f>SUM(F349/E349*100)</f>
        <v>55.07394240471939</v>
      </c>
    </row>
    <row r="350" spans="1:9" s="59" customFormat="1" ht="15.75" customHeight="1">
      <c r="A350" s="335"/>
      <c r="B350" s="491"/>
      <c r="C350" s="385"/>
      <c r="D350" s="10"/>
      <c r="E350" s="481"/>
      <c r="F350" s="157"/>
      <c r="G350" s="121"/>
      <c r="H350" s="120"/>
      <c r="I350" s="482"/>
    </row>
    <row r="351" spans="1:9" s="59" customFormat="1" ht="15.75">
      <c r="A351" s="335"/>
      <c r="B351" s="525"/>
      <c r="C351" s="384" t="s">
        <v>159</v>
      </c>
      <c r="D351" s="102" t="s">
        <v>160</v>
      </c>
      <c r="E351" s="482">
        <v>64240</v>
      </c>
      <c r="F351" s="121">
        <v>35359.95</v>
      </c>
      <c r="G351" s="121"/>
      <c r="H351" s="120"/>
      <c r="I351" s="482">
        <f>SUM(F351/E351*100)</f>
        <v>55.04350871731008</v>
      </c>
    </row>
    <row r="352" spans="1:9" s="59" customFormat="1" ht="15.75" customHeight="1">
      <c r="A352" s="335"/>
      <c r="B352" s="525"/>
      <c r="C352" s="345" t="s">
        <v>19</v>
      </c>
      <c r="D352" s="102" t="s">
        <v>20</v>
      </c>
      <c r="E352" s="482">
        <v>0</v>
      </c>
      <c r="F352" s="121">
        <v>35.64</v>
      </c>
      <c r="G352" s="120"/>
      <c r="H352" s="120"/>
      <c r="I352" s="482">
        <v>0</v>
      </c>
    </row>
    <row r="353" spans="1:9" s="59" customFormat="1" ht="15.75">
      <c r="A353" s="358"/>
      <c r="B353" s="491"/>
      <c r="C353" s="350">
        <v>2360</v>
      </c>
      <c r="D353" s="102" t="s">
        <v>52</v>
      </c>
      <c r="E353" s="483"/>
      <c r="F353" s="237"/>
      <c r="G353" s="58"/>
      <c r="H353" s="57"/>
      <c r="I353" s="484"/>
    </row>
    <row r="354" spans="1:9" s="59" customFormat="1" ht="15.75">
      <c r="A354" s="358"/>
      <c r="B354" s="491"/>
      <c r="C354" s="385"/>
      <c r="D354" s="102" t="s">
        <v>53</v>
      </c>
      <c r="E354" s="484">
        <v>175</v>
      </c>
      <c r="F354" s="58">
        <v>80.29</v>
      </c>
      <c r="G354" s="57"/>
      <c r="H354" s="57"/>
      <c r="I354" s="482">
        <f>SUM(F354/E354*100)</f>
        <v>45.88</v>
      </c>
    </row>
    <row r="355" spans="1:9" s="28" customFormat="1" ht="13.5" customHeight="1">
      <c r="A355" s="351"/>
      <c r="B355" s="524"/>
      <c r="C355" s="345"/>
      <c r="D355" s="102"/>
      <c r="E355" s="523"/>
      <c r="F355" s="755"/>
      <c r="I355" s="523"/>
    </row>
    <row r="356" spans="1:9" s="59" customFormat="1" ht="15.75" customHeight="1">
      <c r="A356" s="335"/>
      <c r="B356" s="491" t="s">
        <v>161</v>
      </c>
      <c r="C356" s="385"/>
      <c r="D356" s="10" t="s">
        <v>14</v>
      </c>
      <c r="E356" s="481">
        <f>SUM(E358+E359+E360+E362+E364)</f>
        <v>369956</v>
      </c>
      <c r="F356" s="157">
        <f>SUM(F358+F359+F360+F362+F364)</f>
        <v>262566.8</v>
      </c>
      <c r="G356" s="121"/>
      <c r="H356" s="120"/>
      <c r="I356" s="482">
        <f>SUM(F356/E356*100)</f>
        <v>70.97243996583377</v>
      </c>
    </row>
    <row r="357" spans="1:9" s="59" customFormat="1" ht="13.5" customHeight="1">
      <c r="A357" s="335"/>
      <c r="B357" s="491"/>
      <c r="C357" s="385"/>
      <c r="D357" s="10"/>
      <c r="E357" s="481"/>
      <c r="F357" s="157"/>
      <c r="G357" s="120"/>
      <c r="H357" s="120"/>
      <c r="I357" s="482"/>
    </row>
    <row r="358" spans="1:9" s="59" customFormat="1" ht="15.75">
      <c r="A358" s="335" t="s">
        <v>32</v>
      </c>
      <c r="B358" s="55"/>
      <c r="C358" s="571" t="s">
        <v>25</v>
      </c>
      <c r="D358" s="98" t="s">
        <v>60</v>
      </c>
      <c r="E358" s="52">
        <v>48845</v>
      </c>
      <c r="F358" s="53">
        <v>29622.46</v>
      </c>
      <c r="G358" s="98"/>
      <c r="H358" s="102"/>
      <c r="I358" s="359">
        <f>SUM(F358/E358*100)</f>
        <v>60.64583887808374</v>
      </c>
    </row>
    <row r="359" spans="1:9" s="59" customFormat="1" ht="15" customHeight="1">
      <c r="A359" s="335"/>
      <c r="B359" s="55"/>
      <c r="C359" s="345" t="s">
        <v>19</v>
      </c>
      <c r="D359" s="98" t="s">
        <v>20</v>
      </c>
      <c r="E359" s="120">
        <v>0</v>
      </c>
      <c r="F359" s="123">
        <v>3531.61</v>
      </c>
      <c r="G359" s="120"/>
      <c r="H359" s="120"/>
      <c r="I359" s="334">
        <v>0</v>
      </c>
    </row>
    <row r="360" spans="1:9" s="59" customFormat="1" ht="18" customHeight="1">
      <c r="A360" s="335"/>
      <c r="B360" s="525"/>
      <c r="C360" s="345" t="s">
        <v>48</v>
      </c>
      <c r="D360" s="102" t="s">
        <v>49</v>
      </c>
      <c r="E360" s="482">
        <v>0</v>
      </c>
      <c r="F360" s="334">
        <v>6211.73</v>
      </c>
      <c r="G360" s="120"/>
      <c r="H360" s="120"/>
      <c r="I360" s="482">
        <v>0</v>
      </c>
    </row>
    <row r="361" spans="1:9" s="21" customFormat="1" ht="15.75" customHeight="1">
      <c r="A361" s="695"/>
      <c r="B361" s="170"/>
      <c r="C361" s="350">
        <v>2030</v>
      </c>
      <c r="D361" s="488" t="s">
        <v>135</v>
      </c>
      <c r="E361" s="697"/>
      <c r="F361" s="481"/>
      <c r="G361" s="120"/>
      <c r="H361" s="120"/>
      <c r="I361" s="333"/>
    </row>
    <row r="362" spans="1:9" s="21" customFormat="1" ht="15.75" customHeight="1">
      <c r="A362" s="695"/>
      <c r="B362" s="170"/>
      <c r="C362" s="572"/>
      <c r="D362" s="488" t="s">
        <v>136</v>
      </c>
      <c r="E362" s="698">
        <v>301000</v>
      </c>
      <c r="F362" s="482">
        <v>203090</v>
      </c>
      <c r="G362" s="120"/>
      <c r="H362" s="120"/>
      <c r="I362" s="333">
        <f>SUM(F362/E362*100)</f>
        <v>67.4717607973422</v>
      </c>
    </row>
    <row r="363" spans="1:9" s="21" customFormat="1" ht="15.75" customHeight="1">
      <c r="A363" s="695"/>
      <c r="B363" s="170"/>
      <c r="C363" s="350">
        <v>2700</v>
      </c>
      <c r="D363" s="488" t="s">
        <v>162</v>
      </c>
      <c r="E363" s="698"/>
      <c r="F363" s="482"/>
      <c r="G363" s="120"/>
      <c r="H363" s="120"/>
      <c r="I363" s="334"/>
    </row>
    <row r="364" spans="1:9" s="21" customFormat="1" ht="15.75" customHeight="1">
      <c r="A364" s="695"/>
      <c r="B364" s="170"/>
      <c r="C364" s="572"/>
      <c r="D364" s="488" t="s">
        <v>393</v>
      </c>
      <c r="E364" s="698">
        <v>20111</v>
      </c>
      <c r="F364" s="482">
        <v>20111</v>
      </c>
      <c r="G364" s="120"/>
      <c r="H364" s="120"/>
      <c r="I364" s="334">
        <f>SUM(F364/E364*100)</f>
        <v>100</v>
      </c>
    </row>
    <row r="365" spans="1:9" s="21" customFormat="1" ht="11.25" customHeight="1" thickBot="1">
      <c r="A365" s="696"/>
      <c r="B365" s="694"/>
      <c r="C365" s="573"/>
      <c r="D365" s="489"/>
      <c r="E365" s="699"/>
      <c r="F365" s="485"/>
      <c r="G365" s="341"/>
      <c r="H365" s="341"/>
      <c r="I365" s="343"/>
    </row>
    <row r="366" spans="1:256" s="169" customFormat="1" ht="15.75" customHeight="1" thickBot="1">
      <c r="A366" s="425">
        <v>853</v>
      </c>
      <c r="B366" s="552"/>
      <c r="C366" s="427"/>
      <c r="D366" s="415" t="s">
        <v>163</v>
      </c>
      <c r="E366" s="309">
        <f>SUM(E368)</f>
        <v>208444.56</v>
      </c>
      <c r="F366" s="700">
        <f>SUM(F368)</f>
        <v>0</v>
      </c>
      <c r="G366" s="469"/>
      <c r="H366" s="330"/>
      <c r="I366" s="446">
        <f>SUM(F366/E366*100)</f>
        <v>0</v>
      </c>
      <c r="K366" s="102"/>
      <c r="M366" s="102"/>
      <c r="O366" s="102"/>
      <c r="Q366" s="102"/>
      <c r="S366" s="102"/>
      <c r="U366" s="102"/>
      <c r="W366" s="102"/>
      <c r="Y366" s="102"/>
      <c r="AA366" s="102"/>
      <c r="AC366" s="102"/>
      <c r="AE366" s="102"/>
      <c r="AG366" s="102"/>
      <c r="AI366" s="102"/>
      <c r="AK366" s="102"/>
      <c r="AM366" s="102"/>
      <c r="AO366" s="102"/>
      <c r="AQ366" s="102"/>
      <c r="AS366" s="102"/>
      <c r="AU366" s="102"/>
      <c r="AW366" s="102"/>
      <c r="AY366" s="102"/>
      <c r="BA366" s="102"/>
      <c r="BC366" s="102"/>
      <c r="BE366" s="102"/>
      <c r="BG366" s="102"/>
      <c r="BI366" s="102"/>
      <c r="BK366" s="102"/>
      <c r="BM366" s="102"/>
      <c r="BO366" s="102"/>
      <c r="BQ366" s="102"/>
      <c r="BS366" s="102"/>
      <c r="BU366" s="102"/>
      <c r="BW366" s="102"/>
      <c r="BY366" s="102"/>
      <c r="CA366" s="102"/>
      <c r="CC366" s="102"/>
      <c r="CE366" s="102"/>
      <c r="CG366" s="102"/>
      <c r="CI366" s="102"/>
      <c r="CK366" s="102"/>
      <c r="CM366" s="102"/>
      <c r="CO366" s="102"/>
      <c r="CQ366" s="102"/>
      <c r="CS366" s="102"/>
      <c r="CU366" s="102"/>
      <c r="CW366" s="102"/>
      <c r="CY366" s="102"/>
      <c r="DA366" s="102"/>
      <c r="DC366" s="102"/>
      <c r="DE366" s="102"/>
      <c r="DG366" s="102"/>
      <c r="DI366" s="102"/>
      <c r="DK366" s="102"/>
      <c r="DM366" s="102"/>
      <c r="DO366" s="102"/>
      <c r="DQ366" s="102"/>
      <c r="DS366" s="102"/>
      <c r="DU366" s="102"/>
      <c r="DW366" s="102"/>
      <c r="DY366" s="102"/>
      <c r="EA366" s="102"/>
      <c r="EC366" s="102"/>
      <c r="EE366" s="102"/>
      <c r="EG366" s="102"/>
      <c r="EI366" s="102"/>
      <c r="EK366" s="102"/>
      <c r="EM366" s="102"/>
      <c r="EO366" s="102"/>
      <c r="EQ366" s="102"/>
      <c r="ES366" s="102"/>
      <c r="EU366" s="102"/>
      <c r="EW366" s="102"/>
      <c r="EY366" s="102"/>
      <c r="FA366" s="102"/>
      <c r="FC366" s="102"/>
      <c r="FE366" s="102"/>
      <c r="FG366" s="102"/>
      <c r="FI366" s="102"/>
      <c r="FK366" s="102"/>
      <c r="FM366" s="102"/>
      <c r="FO366" s="102"/>
      <c r="FQ366" s="102"/>
      <c r="FS366" s="102"/>
      <c r="FU366" s="102"/>
      <c r="FW366" s="102"/>
      <c r="FY366" s="102"/>
      <c r="GA366" s="102"/>
      <c r="GC366" s="102"/>
      <c r="GE366" s="102"/>
      <c r="GG366" s="102"/>
      <c r="GI366" s="102"/>
      <c r="GK366" s="102"/>
      <c r="GM366" s="102"/>
      <c r="GO366" s="102"/>
      <c r="GQ366" s="102"/>
      <c r="GS366" s="102"/>
      <c r="GU366" s="102"/>
      <c r="GW366" s="102"/>
      <c r="GY366" s="102"/>
      <c r="HA366" s="102"/>
      <c r="HC366" s="102"/>
      <c r="HE366" s="102"/>
      <c r="HG366" s="102"/>
      <c r="HI366" s="102"/>
      <c r="HK366" s="102"/>
      <c r="HM366" s="102"/>
      <c r="HO366" s="102"/>
      <c r="HQ366" s="102"/>
      <c r="HS366" s="102"/>
      <c r="HU366" s="102"/>
      <c r="HW366" s="102"/>
      <c r="HY366" s="102"/>
      <c r="IA366" s="102"/>
      <c r="IC366" s="102"/>
      <c r="IE366" s="102"/>
      <c r="IG366" s="102"/>
      <c r="II366" s="102"/>
      <c r="IK366" s="102"/>
      <c r="IM366" s="102"/>
      <c r="IO366" s="102"/>
      <c r="IQ366" s="102"/>
      <c r="IS366" s="102"/>
      <c r="IU366" s="102"/>
      <c r="IV366" s="59"/>
    </row>
    <row r="367" spans="1:9" s="28" customFormat="1" ht="15" customHeight="1">
      <c r="A367" s="354"/>
      <c r="B367" s="364"/>
      <c r="C367" s="365"/>
      <c r="D367" s="355"/>
      <c r="E367" s="365"/>
      <c r="F367" s="356"/>
      <c r="G367" s="357"/>
      <c r="H367" s="357"/>
      <c r="I367" s="366"/>
    </row>
    <row r="368" spans="1:9" s="21" customFormat="1" ht="15.75" customHeight="1">
      <c r="A368" s="358"/>
      <c r="B368" s="73" t="s">
        <v>164</v>
      </c>
      <c r="C368" s="145"/>
      <c r="D368" s="39" t="s">
        <v>14</v>
      </c>
      <c r="E368" s="118">
        <f>SUM(E372+E375)</f>
        <v>208444.56</v>
      </c>
      <c r="F368" s="119">
        <f>SUM(F372+F375)</f>
        <v>0</v>
      </c>
      <c r="G368" s="120"/>
      <c r="H368" s="120"/>
      <c r="I368" s="334">
        <f>SUM(F368/E368*100)</f>
        <v>0</v>
      </c>
    </row>
    <row r="369" spans="1:9" s="28" customFormat="1" ht="12.75" customHeight="1">
      <c r="A369" s="351"/>
      <c r="B369" s="44"/>
      <c r="C369" s="38"/>
      <c r="D369" s="45"/>
      <c r="E369" s="38"/>
      <c r="F369" s="46"/>
      <c r="I369" s="352"/>
    </row>
    <row r="370" spans="1:9" s="21" customFormat="1" ht="15.75" customHeight="1">
      <c r="A370" s="360"/>
      <c r="B370" s="73"/>
      <c r="C370" s="76">
        <v>2007</v>
      </c>
      <c r="D370" s="51" t="s">
        <v>379</v>
      </c>
      <c r="E370" s="77"/>
      <c r="F370" s="78"/>
      <c r="I370" s="367"/>
    </row>
    <row r="371" spans="1:9" s="21" customFormat="1" ht="15.75" customHeight="1">
      <c r="A371" s="360"/>
      <c r="B371" s="73"/>
      <c r="C371" s="76"/>
      <c r="D371" s="51" t="s">
        <v>378</v>
      </c>
      <c r="E371" s="77"/>
      <c r="F371" s="78"/>
      <c r="I371" s="367"/>
    </row>
    <row r="372" spans="1:9" s="21" customFormat="1" ht="15.75" customHeight="1">
      <c r="A372" s="360"/>
      <c r="B372" s="73"/>
      <c r="C372" s="76"/>
      <c r="D372" s="51" t="s">
        <v>370</v>
      </c>
      <c r="E372" s="77">
        <v>193242.88</v>
      </c>
      <c r="F372" s="78">
        <v>0</v>
      </c>
      <c r="I372" s="367">
        <f>SUM(F372/E372*100)</f>
        <v>0</v>
      </c>
    </row>
    <row r="373" spans="1:9" s="21" customFormat="1" ht="15.75" customHeight="1">
      <c r="A373" s="360"/>
      <c r="B373" s="73"/>
      <c r="C373" s="76">
        <v>2009</v>
      </c>
      <c r="D373" s="51" t="s">
        <v>381</v>
      </c>
      <c r="E373" s="77"/>
      <c r="F373" s="78"/>
      <c r="I373" s="367"/>
    </row>
    <row r="374" spans="1:9" s="21" customFormat="1" ht="15.75" customHeight="1">
      <c r="A374" s="360"/>
      <c r="B374" s="73"/>
      <c r="C374" s="76"/>
      <c r="D374" s="51" t="s">
        <v>378</v>
      </c>
      <c r="E374" s="77"/>
      <c r="F374" s="78"/>
      <c r="I374" s="367"/>
    </row>
    <row r="375" spans="1:9" s="21" customFormat="1" ht="15.75" customHeight="1">
      <c r="A375" s="360"/>
      <c r="B375" s="73"/>
      <c r="C375" s="76"/>
      <c r="D375" s="51" t="s">
        <v>370</v>
      </c>
      <c r="E375" s="77">
        <v>15201.68</v>
      </c>
      <c r="F375" s="78">
        <v>0</v>
      </c>
      <c r="I375" s="367">
        <f>SUM(F375/E375*100)</f>
        <v>0</v>
      </c>
    </row>
    <row r="376" spans="1:9" s="21" customFormat="1" ht="15.75" customHeight="1" thickBot="1">
      <c r="A376" s="360"/>
      <c r="B376" s="73"/>
      <c r="C376" s="76"/>
      <c r="D376" s="51"/>
      <c r="E376" s="77"/>
      <c r="F376" s="78"/>
      <c r="I376" s="367"/>
    </row>
    <row r="377" spans="1:256" s="169" customFormat="1" ht="15.75" customHeight="1" thickBot="1">
      <c r="A377" s="433">
        <v>854</v>
      </c>
      <c r="B377" s="701"/>
      <c r="C377" s="435"/>
      <c r="D377" s="399" t="s">
        <v>165</v>
      </c>
      <c r="E377" s="392">
        <f>SUM(E380)</f>
        <v>134212</v>
      </c>
      <c r="F377" s="476">
        <f>SUM(F380)</f>
        <v>134212</v>
      </c>
      <c r="G377" s="400"/>
      <c r="H377" s="401"/>
      <c r="I377" s="479">
        <f>SUM(F377/E377*100)</f>
        <v>100</v>
      </c>
      <c r="K377" s="102"/>
      <c r="M377" s="102"/>
      <c r="O377" s="102"/>
      <c r="Q377" s="102"/>
      <c r="S377" s="102"/>
      <c r="U377" s="102"/>
      <c r="W377" s="102"/>
      <c r="Y377" s="102"/>
      <c r="AA377" s="102"/>
      <c r="AC377" s="102"/>
      <c r="AE377" s="102"/>
      <c r="AG377" s="102"/>
      <c r="AI377" s="102"/>
      <c r="AK377" s="102"/>
      <c r="AM377" s="102"/>
      <c r="AO377" s="102"/>
      <c r="AQ377" s="102"/>
      <c r="AS377" s="102"/>
      <c r="AU377" s="102"/>
      <c r="AW377" s="102"/>
      <c r="AY377" s="102"/>
      <c r="BA377" s="102"/>
      <c r="BC377" s="102"/>
      <c r="BE377" s="102"/>
      <c r="BG377" s="102"/>
      <c r="BI377" s="102"/>
      <c r="BK377" s="102"/>
      <c r="BM377" s="102"/>
      <c r="BO377" s="102"/>
      <c r="BQ377" s="102"/>
      <c r="BS377" s="102"/>
      <c r="BU377" s="102"/>
      <c r="BW377" s="102"/>
      <c r="BY377" s="102"/>
      <c r="CA377" s="102"/>
      <c r="CC377" s="102"/>
      <c r="CE377" s="102"/>
      <c r="CG377" s="102"/>
      <c r="CI377" s="102"/>
      <c r="CK377" s="102"/>
      <c r="CM377" s="102"/>
      <c r="CO377" s="102"/>
      <c r="CQ377" s="102"/>
      <c r="CS377" s="102"/>
      <c r="CU377" s="102"/>
      <c r="CW377" s="102"/>
      <c r="CY377" s="102"/>
      <c r="DA377" s="102"/>
      <c r="DC377" s="102"/>
      <c r="DE377" s="102"/>
      <c r="DG377" s="102"/>
      <c r="DI377" s="102"/>
      <c r="DK377" s="102"/>
      <c r="DM377" s="102"/>
      <c r="DO377" s="102"/>
      <c r="DQ377" s="102"/>
      <c r="DS377" s="102"/>
      <c r="DU377" s="102"/>
      <c r="DW377" s="102"/>
      <c r="DY377" s="102"/>
      <c r="EA377" s="102"/>
      <c r="EC377" s="102"/>
      <c r="EE377" s="102"/>
      <c r="EG377" s="102"/>
      <c r="EI377" s="102"/>
      <c r="EK377" s="102"/>
      <c r="EM377" s="102"/>
      <c r="EO377" s="102"/>
      <c r="EQ377" s="102"/>
      <c r="ES377" s="102"/>
      <c r="EU377" s="102"/>
      <c r="EW377" s="102"/>
      <c r="EY377" s="102"/>
      <c r="FA377" s="102"/>
      <c r="FC377" s="102"/>
      <c r="FE377" s="102"/>
      <c r="FG377" s="102"/>
      <c r="FI377" s="102"/>
      <c r="FK377" s="102"/>
      <c r="FM377" s="102"/>
      <c r="FO377" s="102"/>
      <c r="FQ377" s="102"/>
      <c r="FS377" s="102"/>
      <c r="FU377" s="102"/>
      <c r="FW377" s="102"/>
      <c r="FY377" s="102"/>
      <c r="GA377" s="102"/>
      <c r="GC377" s="102"/>
      <c r="GE377" s="102"/>
      <c r="GG377" s="102"/>
      <c r="GI377" s="102"/>
      <c r="GK377" s="102"/>
      <c r="GM377" s="102"/>
      <c r="GO377" s="102"/>
      <c r="GQ377" s="102"/>
      <c r="GS377" s="102"/>
      <c r="GU377" s="102"/>
      <c r="GW377" s="102"/>
      <c r="GY377" s="102"/>
      <c r="HA377" s="102"/>
      <c r="HC377" s="102"/>
      <c r="HE377" s="102"/>
      <c r="HG377" s="102"/>
      <c r="HI377" s="102"/>
      <c r="HK377" s="102"/>
      <c r="HM377" s="102"/>
      <c r="HO377" s="102"/>
      <c r="HQ377" s="102"/>
      <c r="HS377" s="102"/>
      <c r="HU377" s="102"/>
      <c r="HW377" s="102"/>
      <c r="HY377" s="102"/>
      <c r="IA377" s="102"/>
      <c r="IC377" s="102"/>
      <c r="IE377" s="102"/>
      <c r="IG377" s="102"/>
      <c r="II377" s="102"/>
      <c r="IK377" s="102"/>
      <c r="IM377" s="102"/>
      <c r="IO377" s="102"/>
      <c r="IQ377" s="102"/>
      <c r="IS377" s="102"/>
      <c r="IU377" s="102"/>
      <c r="IV377" s="59"/>
    </row>
    <row r="378" spans="1:16" s="148" customFormat="1" ht="15" customHeight="1" thickBot="1">
      <c r="A378" s="319">
        <v>1</v>
      </c>
      <c r="B378" s="320">
        <v>2</v>
      </c>
      <c r="C378" s="321">
        <v>3</v>
      </c>
      <c r="D378" s="322">
        <v>4</v>
      </c>
      <c r="E378" s="653">
        <v>5</v>
      </c>
      <c r="F378" s="652">
        <v>6</v>
      </c>
      <c r="G378" s="324"/>
      <c r="H378" s="324"/>
      <c r="I378" s="325">
        <v>7</v>
      </c>
      <c r="J378" s="28"/>
      <c r="K378" s="28"/>
      <c r="L378" s="28"/>
      <c r="M378" s="28"/>
      <c r="N378" s="28"/>
      <c r="O378" s="28"/>
      <c r="P378" s="28"/>
    </row>
    <row r="379" spans="1:9" s="21" customFormat="1" ht="15.75" customHeight="1">
      <c r="A379" s="360"/>
      <c r="B379" s="73"/>
      <c r="C379" s="76"/>
      <c r="D379" s="51"/>
      <c r="E379" s="77"/>
      <c r="F379" s="78"/>
      <c r="I379" s="367"/>
    </row>
    <row r="380" spans="1:9" s="21" customFormat="1" ht="15.75" customHeight="1">
      <c r="A380" s="358"/>
      <c r="B380" s="73" t="s">
        <v>166</v>
      </c>
      <c r="C380" s="145"/>
      <c r="D380" s="39" t="s">
        <v>167</v>
      </c>
      <c r="E380" s="118">
        <f>SUM(E383)</f>
        <v>134212</v>
      </c>
      <c r="F380" s="119">
        <f>SUM(F383)</f>
        <v>134212</v>
      </c>
      <c r="G380" s="120"/>
      <c r="H380" s="120"/>
      <c r="I380" s="334">
        <f>SUM(F380/E380*100)</f>
        <v>100</v>
      </c>
    </row>
    <row r="381" spans="1:9" s="21" customFormat="1" ht="15.75" customHeight="1">
      <c r="A381" s="360"/>
      <c r="B381" s="73"/>
      <c r="C381" s="76"/>
      <c r="D381" s="51"/>
      <c r="E381" s="77"/>
      <c r="F381" s="78"/>
      <c r="I381" s="367"/>
    </row>
    <row r="382" spans="1:9" s="21" customFormat="1" ht="15.75" customHeight="1">
      <c r="A382" s="358"/>
      <c r="B382" s="97"/>
      <c r="C382" s="350">
        <v>2030</v>
      </c>
      <c r="D382" s="98" t="s">
        <v>135</v>
      </c>
      <c r="E382" s="124"/>
      <c r="F382" s="119"/>
      <c r="G382" s="120"/>
      <c r="H382" s="120"/>
      <c r="I382" s="333"/>
    </row>
    <row r="383" spans="1:9" s="21" customFormat="1" ht="15.75" customHeight="1">
      <c r="A383" s="358"/>
      <c r="B383" s="97"/>
      <c r="C383" s="572"/>
      <c r="D383" s="98" t="s">
        <v>136</v>
      </c>
      <c r="E383" s="122">
        <v>134212</v>
      </c>
      <c r="F383" s="123">
        <v>134212</v>
      </c>
      <c r="G383" s="120"/>
      <c r="H383" s="120"/>
      <c r="I383" s="333">
        <f>SUM(F383/E383*100)</f>
        <v>100</v>
      </c>
    </row>
    <row r="384" spans="1:9" s="21" customFormat="1" ht="12.75" customHeight="1" thickBot="1">
      <c r="A384" s="360"/>
      <c r="B384" s="73"/>
      <c r="C384" s="76"/>
      <c r="D384" s="51"/>
      <c r="E384" s="77"/>
      <c r="F384" s="78"/>
      <c r="I384" s="367"/>
    </row>
    <row r="385" spans="1:9" s="125" customFormat="1" ht="15.75" customHeight="1" thickBot="1">
      <c r="A385" s="497">
        <v>900</v>
      </c>
      <c r="B385" s="657"/>
      <c r="C385" s="659"/>
      <c r="D385" s="658" t="s">
        <v>168</v>
      </c>
      <c r="E385" s="498">
        <f>SUM(E387+E394+E398+E403)</f>
        <v>554945</v>
      </c>
      <c r="F385" s="499">
        <f>SUM(F387+F394+F398+F403)</f>
        <v>51467.270000000004</v>
      </c>
      <c r="G385" s="500"/>
      <c r="H385" s="501"/>
      <c r="I385" s="502">
        <f>SUM(F385/E385*100)</f>
        <v>9.274301056861493</v>
      </c>
    </row>
    <row r="386" spans="1:9" s="125" customFormat="1" ht="12.75" customHeight="1">
      <c r="A386" s="326"/>
      <c r="B386" s="306"/>
      <c r="C386" s="307"/>
      <c r="D386" s="377"/>
      <c r="E386" s="329"/>
      <c r="F386" s="329"/>
      <c r="G386" s="378"/>
      <c r="H386" s="378"/>
      <c r="I386" s="331"/>
    </row>
    <row r="387" spans="1:9" s="125" customFormat="1" ht="15.75" customHeight="1">
      <c r="A387" s="358"/>
      <c r="B387" s="110" t="s">
        <v>170</v>
      </c>
      <c r="C387" s="115"/>
      <c r="D387" s="10" t="s">
        <v>171</v>
      </c>
      <c r="E387" s="119">
        <f>SUM(E389+E392)</f>
        <v>503650</v>
      </c>
      <c r="F387" s="119">
        <f>SUM(F389+F392)</f>
        <v>3650</v>
      </c>
      <c r="G387" s="118"/>
      <c r="H387" s="118"/>
      <c r="I387" s="333">
        <f>SUM(F387/E387*100)</f>
        <v>0.7247096197756379</v>
      </c>
    </row>
    <row r="388" spans="1:9" s="125" customFormat="1" ht="13.5" customHeight="1">
      <c r="A388" s="358"/>
      <c r="B388" s="110"/>
      <c r="C388" s="115"/>
      <c r="D388" s="10"/>
      <c r="E388" s="119"/>
      <c r="F388" s="119"/>
      <c r="G388" s="118"/>
      <c r="H388" s="118"/>
      <c r="I388" s="333"/>
    </row>
    <row r="389" spans="1:9" s="125" customFormat="1" ht="15.75" customHeight="1">
      <c r="A389" s="358"/>
      <c r="B389" s="110"/>
      <c r="C389" s="164" t="s">
        <v>356</v>
      </c>
      <c r="D389" s="375" t="s">
        <v>390</v>
      </c>
      <c r="E389" s="376">
        <v>500000</v>
      </c>
      <c r="F389" s="376">
        <v>0</v>
      </c>
      <c r="G389" s="118"/>
      <c r="H389" s="118"/>
      <c r="I389" s="333">
        <v>0</v>
      </c>
    </row>
    <row r="390" spans="1:9" s="125" customFormat="1" ht="15.75">
      <c r="A390" s="335"/>
      <c r="B390" s="56"/>
      <c r="C390" s="164" t="s">
        <v>15</v>
      </c>
      <c r="D390" s="102" t="s">
        <v>16</v>
      </c>
      <c r="E390" s="119" t="s">
        <v>32</v>
      </c>
      <c r="F390" s="119"/>
      <c r="G390" s="157"/>
      <c r="H390" s="118"/>
      <c r="I390" s="336"/>
    </row>
    <row r="391" spans="1:9" s="125" customFormat="1" ht="15.75">
      <c r="A391" s="335"/>
      <c r="B391" s="56"/>
      <c r="C391" s="115"/>
      <c r="D391" s="102" t="s">
        <v>17</v>
      </c>
      <c r="E391" s="119"/>
      <c r="F391" s="119"/>
      <c r="G391" s="157"/>
      <c r="H391" s="118"/>
      <c r="I391" s="336"/>
    </row>
    <row r="392" spans="1:9" s="125" customFormat="1" ht="15.75" customHeight="1">
      <c r="A392" s="335"/>
      <c r="B392" s="56"/>
      <c r="C392" s="115"/>
      <c r="D392" s="102" t="s">
        <v>18</v>
      </c>
      <c r="E392" s="123">
        <v>3650</v>
      </c>
      <c r="F392" s="123">
        <v>3650</v>
      </c>
      <c r="G392" s="118"/>
      <c r="H392" s="118"/>
      <c r="I392" s="333">
        <v>100</v>
      </c>
    </row>
    <row r="393" spans="1:9" s="125" customFormat="1" ht="11.25" customHeight="1">
      <c r="A393" s="335"/>
      <c r="B393" s="56"/>
      <c r="C393" s="115"/>
      <c r="D393" s="102"/>
      <c r="E393" s="123"/>
      <c r="F393" s="123"/>
      <c r="G393" s="118"/>
      <c r="H393" s="118"/>
      <c r="I393" s="334"/>
    </row>
    <row r="394" spans="1:9" s="59" customFormat="1" ht="15.75">
      <c r="A394" s="332"/>
      <c r="B394" s="110" t="s">
        <v>172</v>
      </c>
      <c r="C394" s="115"/>
      <c r="D394" s="10" t="s">
        <v>173</v>
      </c>
      <c r="E394" s="119">
        <f>SUM(E396)</f>
        <v>7270</v>
      </c>
      <c r="F394" s="119">
        <f>SUM(F396)</f>
        <v>7580.5</v>
      </c>
      <c r="G394" s="120"/>
      <c r="H394" s="120"/>
      <c r="I394" s="334">
        <f>SUM(F394/E394*100)</f>
        <v>104.27097661623108</v>
      </c>
    </row>
    <row r="395" spans="1:9" s="59" customFormat="1" ht="14.25" customHeight="1">
      <c r="A395" s="332"/>
      <c r="B395" s="110"/>
      <c r="C395" s="115"/>
      <c r="D395" s="10"/>
      <c r="E395" s="119"/>
      <c r="F395" s="119"/>
      <c r="G395" s="120"/>
      <c r="H395" s="120"/>
      <c r="I395" s="334"/>
    </row>
    <row r="396" spans="1:9" s="59" customFormat="1" ht="15.75">
      <c r="A396" s="335"/>
      <c r="B396" s="56"/>
      <c r="C396" s="165" t="s">
        <v>25</v>
      </c>
      <c r="D396" s="102" t="s">
        <v>26</v>
      </c>
      <c r="E396" s="123">
        <v>7270</v>
      </c>
      <c r="F396" s="123">
        <v>7580.5</v>
      </c>
      <c r="G396" s="120"/>
      <c r="H396" s="120"/>
      <c r="I396" s="334">
        <f>SUM(F396/E396*100)</f>
        <v>104.27097661623108</v>
      </c>
    </row>
    <row r="397" spans="1:9" s="59" customFormat="1" ht="13.5" customHeight="1">
      <c r="A397" s="335"/>
      <c r="B397" s="56"/>
      <c r="C397" s="165"/>
      <c r="D397" s="102"/>
      <c r="E397" s="123"/>
      <c r="F397" s="123"/>
      <c r="G397" s="120"/>
      <c r="H397" s="120"/>
      <c r="I397" s="334"/>
    </row>
    <row r="398" spans="1:9" s="125" customFormat="1" ht="15.75" customHeight="1">
      <c r="A398" s="332"/>
      <c r="B398" s="86" t="s">
        <v>357</v>
      </c>
      <c r="C398" s="173"/>
      <c r="D398" s="10" t="s">
        <v>358</v>
      </c>
      <c r="E398" s="119">
        <f>SUM(E401)</f>
        <v>40000</v>
      </c>
      <c r="F398" s="119">
        <f>SUM(F401)</f>
        <v>39016.98</v>
      </c>
      <c r="G398" s="118"/>
      <c r="H398" s="118"/>
      <c r="I398" s="334">
        <f>SUM(F398/E398*100)</f>
        <v>97.54245</v>
      </c>
    </row>
    <row r="399" spans="1:9" s="59" customFormat="1" ht="13.5" customHeight="1">
      <c r="A399" s="335"/>
      <c r="B399" s="56"/>
      <c r="C399" s="165"/>
      <c r="D399" s="380" t="s">
        <v>359</v>
      </c>
      <c r="E399" s="123"/>
      <c r="F399" s="123"/>
      <c r="G399" s="120"/>
      <c r="H399" s="120"/>
      <c r="I399" s="334"/>
    </row>
    <row r="400" spans="1:9" s="59" customFormat="1" ht="14.25" customHeight="1">
      <c r="A400" s="335"/>
      <c r="B400" s="56"/>
      <c r="C400" s="165"/>
      <c r="D400" s="102"/>
      <c r="E400" s="123"/>
      <c r="F400" s="123"/>
      <c r="G400" s="120"/>
      <c r="H400" s="120"/>
      <c r="I400" s="334"/>
    </row>
    <row r="401" spans="1:9" s="59" customFormat="1" ht="15.75">
      <c r="A401" s="335"/>
      <c r="B401" s="86"/>
      <c r="C401" s="164" t="s">
        <v>68</v>
      </c>
      <c r="D401" s="102" t="s">
        <v>69</v>
      </c>
      <c r="E401" s="123">
        <v>40000</v>
      </c>
      <c r="F401" s="123">
        <v>39016.98</v>
      </c>
      <c r="G401" s="120"/>
      <c r="H401" s="120"/>
      <c r="I401" s="334">
        <f>SUM(F401/E401*100)</f>
        <v>97.54245</v>
      </c>
    </row>
    <row r="402" spans="1:9" s="59" customFormat="1" ht="13.5" customHeight="1">
      <c r="A402" s="335"/>
      <c r="B402" s="56"/>
      <c r="C402" s="165"/>
      <c r="D402" s="102"/>
      <c r="E402" s="123"/>
      <c r="F402" s="123"/>
      <c r="G402" s="120"/>
      <c r="H402" s="120"/>
      <c r="I402" s="334"/>
    </row>
    <row r="403" spans="1:9" s="125" customFormat="1" ht="15.75" customHeight="1">
      <c r="A403" s="332"/>
      <c r="B403" s="110" t="s">
        <v>175</v>
      </c>
      <c r="C403" s="115"/>
      <c r="D403" s="10" t="s">
        <v>14</v>
      </c>
      <c r="E403" s="119">
        <f>SUM(E405+E406)</f>
        <v>4025</v>
      </c>
      <c r="F403" s="119">
        <f>SUM(F405+F406)</f>
        <v>1219.79</v>
      </c>
      <c r="G403" s="118"/>
      <c r="H403" s="118"/>
      <c r="I403" s="334">
        <f>SUM(F403/E403*100)</f>
        <v>30.305341614906833</v>
      </c>
    </row>
    <row r="404" spans="1:9" s="125" customFormat="1" ht="10.5" customHeight="1">
      <c r="A404" s="332"/>
      <c r="B404" s="110"/>
      <c r="C404" s="115"/>
      <c r="D404" s="10"/>
      <c r="E404" s="119"/>
      <c r="F404" s="119"/>
      <c r="G404" s="118"/>
      <c r="H404" s="118"/>
      <c r="I404" s="334"/>
    </row>
    <row r="405" spans="1:9" s="59" customFormat="1" ht="15.75">
      <c r="A405" s="335"/>
      <c r="B405" s="86"/>
      <c r="C405" s="164" t="s">
        <v>68</v>
      </c>
      <c r="D405" s="102" t="s">
        <v>69</v>
      </c>
      <c r="E405" s="123">
        <v>4000</v>
      </c>
      <c r="F405" s="123">
        <v>1210.59</v>
      </c>
      <c r="G405" s="120"/>
      <c r="H405" s="120"/>
      <c r="I405" s="334">
        <f>SUM(F405/E405*100)</f>
        <v>30.264749999999996</v>
      </c>
    </row>
    <row r="406" spans="1:9" s="59" customFormat="1" ht="15" customHeight="1">
      <c r="A406" s="335"/>
      <c r="B406" s="56"/>
      <c r="C406" s="168" t="s">
        <v>19</v>
      </c>
      <c r="D406" s="51" t="s">
        <v>20</v>
      </c>
      <c r="E406" s="120">
        <v>25</v>
      </c>
      <c r="F406" s="123">
        <v>9.2</v>
      </c>
      <c r="G406" s="120"/>
      <c r="H406" s="120"/>
      <c r="I406" s="334">
        <f>SUM(F406/E406*100)</f>
        <v>36.8</v>
      </c>
    </row>
    <row r="407" spans="1:9" s="125" customFormat="1" ht="11.25" customHeight="1" thickBot="1">
      <c r="A407" s="495"/>
      <c r="B407" s="112"/>
      <c r="C407" s="154"/>
      <c r="D407" s="91"/>
      <c r="E407" s="129"/>
      <c r="F407" s="130"/>
      <c r="G407" s="174"/>
      <c r="H407" s="174"/>
      <c r="I407" s="503"/>
    </row>
    <row r="408" spans="1:9" s="59" customFormat="1" ht="15.75" customHeight="1" thickBot="1">
      <c r="A408" s="406">
        <v>921</v>
      </c>
      <c r="B408" s="504"/>
      <c r="C408" s="505"/>
      <c r="D408" s="370" t="s">
        <v>176</v>
      </c>
      <c r="E408" s="410">
        <f>SUM(E410+E415)</f>
        <v>7913737.75</v>
      </c>
      <c r="F408" s="407">
        <f>SUM(F410+F415)</f>
        <v>48</v>
      </c>
      <c r="G408" s="341"/>
      <c r="H408" s="341"/>
      <c r="I408" s="343">
        <f>SUM(F408/E408*100)</f>
        <v>0.0006065401901901538</v>
      </c>
    </row>
    <row r="409" spans="1:9" s="59" customFormat="1" ht="13.5" customHeight="1">
      <c r="A409" s="326"/>
      <c r="B409" s="516"/>
      <c r="C409" s="618"/>
      <c r="D409" s="377"/>
      <c r="E409" s="480"/>
      <c r="F409" s="619"/>
      <c r="G409" s="330"/>
      <c r="H409" s="330"/>
      <c r="I409" s="529"/>
    </row>
    <row r="410" spans="1:9" s="59" customFormat="1" ht="15" customHeight="1">
      <c r="A410" s="361"/>
      <c r="B410" s="73" t="s">
        <v>177</v>
      </c>
      <c r="C410" s="153"/>
      <c r="D410" s="39" t="s">
        <v>178</v>
      </c>
      <c r="E410" s="88">
        <f>SUM(E412)</f>
        <v>0</v>
      </c>
      <c r="F410" s="63">
        <f>SUM(F412)</f>
        <v>48</v>
      </c>
      <c r="G410" s="99"/>
      <c r="I410" s="362">
        <v>0</v>
      </c>
    </row>
    <row r="411" spans="1:9" s="59" customFormat="1" ht="13.5" customHeight="1">
      <c r="A411" s="358"/>
      <c r="B411" s="55"/>
      <c r="C411" s="384"/>
      <c r="D411" s="102"/>
      <c r="E411" s="481"/>
      <c r="F411" s="157"/>
      <c r="G411" s="120"/>
      <c r="H411" s="120"/>
      <c r="I411" s="334"/>
    </row>
    <row r="412" spans="1:9" s="59" customFormat="1" ht="15" customHeight="1" thickBot="1">
      <c r="A412" s="337"/>
      <c r="B412" s="504"/>
      <c r="C412" s="505" t="s">
        <v>19</v>
      </c>
      <c r="D412" s="370" t="s">
        <v>20</v>
      </c>
      <c r="E412" s="341">
        <v>0</v>
      </c>
      <c r="F412" s="342">
        <v>48</v>
      </c>
      <c r="G412" s="341"/>
      <c r="H412" s="341"/>
      <c r="I412" s="343">
        <v>0</v>
      </c>
    </row>
    <row r="413" spans="1:16" s="148" customFormat="1" ht="15" customHeight="1" thickBot="1">
      <c r="A413" s="319">
        <v>1</v>
      </c>
      <c r="B413" s="320">
        <v>2</v>
      </c>
      <c r="C413" s="321">
        <v>3</v>
      </c>
      <c r="D413" s="322">
        <v>4</v>
      </c>
      <c r="E413" s="653">
        <v>5</v>
      </c>
      <c r="F413" s="652">
        <v>6</v>
      </c>
      <c r="G413" s="324"/>
      <c r="H413" s="324"/>
      <c r="I413" s="325">
        <v>7</v>
      </c>
      <c r="J413" s="28"/>
      <c r="K413" s="28"/>
      <c r="L413" s="28"/>
      <c r="M413" s="28"/>
      <c r="N413" s="28"/>
      <c r="O413" s="28"/>
      <c r="P413" s="28"/>
    </row>
    <row r="414" spans="1:9" s="59" customFormat="1" ht="13.5" customHeight="1">
      <c r="A414" s="326"/>
      <c r="B414" s="583"/>
      <c r="C414" s="757"/>
      <c r="D414" s="486"/>
      <c r="E414" s="378"/>
      <c r="F414" s="480"/>
      <c r="G414" s="330"/>
      <c r="H414" s="330"/>
      <c r="I414" s="529"/>
    </row>
    <row r="415" spans="1:9" s="59" customFormat="1" ht="15.75">
      <c r="A415" s="358"/>
      <c r="B415" s="491" t="s">
        <v>341</v>
      </c>
      <c r="C415" s="127"/>
      <c r="D415" s="581" t="s">
        <v>360</v>
      </c>
      <c r="E415" s="382">
        <f>SUM(E418+E421+E423)</f>
        <v>7913737.75</v>
      </c>
      <c r="F415" s="538">
        <f>SUM(F418+F421+F423)</f>
        <v>0</v>
      </c>
      <c r="G415" s="57"/>
      <c r="H415" s="57"/>
      <c r="I415" s="334">
        <f>SUM(F415/E415*100)</f>
        <v>0</v>
      </c>
    </row>
    <row r="416" spans="1:9" s="59" customFormat="1" ht="13.5" customHeight="1">
      <c r="A416" s="358"/>
      <c r="B416" s="491"/>
      <c r="C416" s="127"/>
      <c r="D416" s="581"/>
      <c r="E416" s="382"/>
      <c r="F416" s="538"/>
      <c r="G416" s="57"/>
      <c r="H416" s="57"/>
      <c r="I416" s="334"/>
    </row>
    <row r="417" spans="1:9" s="21" customFormat="1" ht="15.75" customHeight="1">
      <c r="A417" s="358"/>
      <c r="B417" s="349"/>
      <c r="C417" s="76">
        <v>2708</v>
      </c>
      <c r="D417" s="488" t="s">
        <v>162</v>
      </c>
      <c r="E417" s="120"/>
      <c r="F417" s="482"/>
      <c r="G417" s="120"/>
      <c r="H417" s="120"/>
      <c r="I417" s="334"/>
    </row>
    <row r="418" spans="1:9" s="21" customFormat="1" ht="15.75" customHeight="1">
      <c r="A418" s="358"/>
      <c r="B418" s="349"/>
      <c r="C418" s="145"/>
      <c r="D418" s="488" t="s">
        <v>393</v>
      </c>
      <c r="E418" s="120">
        <v>246606.25</v>
      </c>
      <c r="F418" s="482">
        <v>0</v>
      </c>
      <c r="G418" s="120"/>
      <c r="H418" s="120"/>
      <c r="I418" s="334">
        <f>SUM(F418/E418*100)</f>
        <v>0</v>
      </c>
    </row>
    <row r="419" spans="1:9" s="21" customFormat="1" ht="15.75" customHeight="1">
      <c r="A419" s="360"/>
      <c r="B419" s="349"/>
      <c r="C419" s="76">
        <v>6207</v>
      </c>
      <c r="D419" s="488" t="s">
        <v>379</v>
      </c>
      <c r="E419" s="77"/>
      <c r="F419" s="620"/>
      <c r="I419" s="367"/>
    </row>
    <row r="420" spans="1:9" s="21" customFormat="1" ht="15.75" customHeight="1">
      <c r="A420" s="360"/>
      <c r="B420" s="349"/>
      <c r="C420" s="76"/>
      <c r="D420" s="488" t="s">
        <v>382</v>
      </c>
      <c r="E420" s="77"/>
      <c r="F420" s="620"/>
      <c r="I420" s="367"/>
    </row>
    <row r="421" spans="1:9" s="21" customFormat="1" ht="15.75" customHeight="1">
      <c r="A421" s="360"/>
      <c r="B421" s="349"/>
      <c r="C421" s="76"/>
      <c r="D421" s="488" t="s">
        <v>370</v>
      </c>
      <c r="E421" s="77">
        <v>4651516.84</v>
      </c>
      <c r="F421" s="620">
        <v>0</v>
      </c>
      <c r="I421" s="367">
        <f>SUM(F421/E421*100)</f>
        <v>0</v>
      </c>
    </row>
    <row r="422" spans="1:9" s="21" customFormat="1" ht="15.75" customHeight="1">
      <c r="A422" s="360"/>
      <c r="B422" s="349"/>
      <c r="C422" s="76">
        <v>6298</v>
      </c>
      <c r="D422" s="488" t="s">
        <v>398</v>
      </c>
      <c r="E422" s="77"/>
      <c r="F422" s="620"/>
      <c r="I422" s="367"/>
    </row>
    <row r="423" spans="1:9" s="21" customFormat="1" ht="15.75" customHeight="1">
      <c r="A423" s="360"/>
      <c r="B423" s="349"/>
      <c r="C423" s="76"/>
      <c r="D423" s="488" t="s">
        <v>399</v>
      </c>
      <c r="E423" s="77">
        <v>3015614.66</v>
      </c>
      <c r="F423" s="620">
        <v>0</v>
      </c>
      <c r="I423" s="367">
        <v>0</v>
      </c>
    </row>
    <row r="424" spans="1:9" s="28" customFormat="1" ht="15" customHeight="1" thickBot="1">
      <c r="A424" s="646"/>
      <c r="B424" s="686"/>
      <c r="C424" s="513"/>
      <c r="D424" s="685"/>
      <c r="E424" s="513"/>
      <c r="F424" s="684"/>
      <c r="G424" s="647"/>
      <c r="H424" s="647"/>
      <c r="I424" s="514"/>
    </row>
    <row r="425" spans="1:9" s="59" customFormat="1" ht="15.75" customHeight="1" thickBot="1">
      <c r="A425" s="458">
        <v>926</v>
      </c>
      <c r="B425" s="368" t="s">
        <v>32</v>
      </c>
      <c r="C425" s="756" t="s">
        <v>32</v>
      </c>
      <c r="D425" s="370" t="s">
        <v>442</v>
      </c>
      <c r="E425" s="316">
        <f>SUM(E427+E433)</f>
        <v>764820</v>
      </c>
      <c r="F425" s="407">
        <f>SUM(F427+F433)</f>
        <v>376892.83999999997</v>
      </c>
      <c r="G425" s="607"/>
      <c r="H425" s="424"/>
      <c r="I425" s="440">
        <f>SUM(F425/E425*100)</f>
        <v>49.2786328809393</v>
      </c>
    </row>
    <row r="426" spans="1:9" s="59" customFormat="1" ht="15.75" customHeight="1">
      <c r="A426" s="459"/>
      <c r="B426" s="490"/>
      <c r="C426" s="414"/>
      <c r="D426" s="486"/>
      <c r="E426" s="428"/>
      <c r="F426" s="480"/>
      <c r="G426" s="417"/>
      <c r="H426" s="417"/>
      <c r="I426" s="625"/>
    </row>
    <row r="427" spans="1:9" s="59" customFormat="1" ht="15.75">
      <c r="A427" s="420"/>
      <c r="B427" s="73" t="s">
        <v>347</v>
      </c>
      <c r="C427" s="153"/>
      <c r="D427" s="39" t="s">
        <v>443</v>
      </c>
      <c r="E427" s="88">
        <f>SUM(E431)</f>
        <v>4820</v>
      </c>
      <c r="F427" s="63">
        <f>SUM(F431)</f>
        <v>4820.66</v>
      </c>
      <c r="G427" s="242"/>
      <c r="H427" s="147"/>
      <c r="I427" s="419">
        <f>SUM(F427/E427*100)</f>
        <v>100.01369294605809</v>
      </c>
    </row>
    <row r="428" spans="1:9" s="59" customFormat="1" ht="15.75">
      <c r="A428" s="420"/>
      <c r="B428" s="97"/>
      <c r="C428" s="346"/>
      <c r="D428" s="10"/>
      <c r="E428" s="483"/>
      <c r="F428" s="237"/>
      <c r="G428" s="147"/>
      <c r="H428" s="147"/>
      <c r="I428" s="367"/>
    </row>
    <row r="429" spans="1:9" s="28" customFormat="1" ht="15.75" customHeight="1">
      <c r="A429" s="351"/>
      <c r="B429" s="152"/>
      <c r="C429" s="347">
        <v>2910</v>
      </c>
      <c r="D429" s="102" t="s">
        <v>409</v>
      </c>
      <c r="E429" s="482"/>
      <c r="F429" s="121"/>
      <c r="I429" s="334"/>
    </row>
    <row r="430" spans="1:9" s="28" customFormat="1" ht="15.75" customHeight="1">
      <c r="A430" s="351"/>
      <c r="B430" s="152"/>
      <c r="C430" s="345"/>
      <c r="D430" s="102" t="s">
        <v>410</v>
      </c>
      <c r="E430" s="482"/>
      <c r="F430" s="121"/>
      <c r="I430" s="334"/>
    </row>
    <row r="431" spans="1:9" s="28" customFormat="1" ht="15.75" customHeight="1">
      <c r="A431" s="351"/>
      <c r="B431" s="152"/>
      <c r="C431" s="345"/>
      <c r="D431" s="102" t="s">
        <v>411</v>
      </c>
      <c r="E431" s="482">
        <v>4820</v>
      </c>
      <c r="F431" s="121">
        <v>4820.66</v>
      </c>
      <c r="I431" s="334">
        <f>SUM(F431/E431*100)</f>
        <v>100.01369294605809</v>
      </c>
    </row>
    <row r="432" spans="1:9" s="28" customFormat="1" ht="15.75" customHeight="1">
      <c r="A432" s="351"/>
      <c r="B432" s="152"/>
      <c r="C432" s="345"/>
      <c r="D432" s="102"/>
      <c r="E432" s="482"/>
      <c r="F432" s="121"/>
      <c r="I432" s="334"/>
    </row>
    <row r="433" spans="1:9" s="59" customFormat="1" ht="15.75">
      <c r="A433" s="358"/>
      <c r="B433" s="126" t="s">
        <v>377</v>
      </c>
      <c r="C433" s="385"/>
      <c r="D433" s="380" t="s">
        <v>14</v>
      </c>
      <c r="E433" s="538">
        <f>SUM(E435)</f>
        <v>760000</v>
      </c>
      <c r="F433" s="531">
        <f>SUM(F435)</f>
        <v>372072.18</v>
      </c>
      <c r="G433" s="57"/>
      <c r="H433" s="57"/>
      <c r="I433" s="334">
        <f>SUM(F433/E433*100)</f>
        <v>48.95686578947369</v>
      </c>
    </row>
    <row r="434" spans="1:9" s="28" customFormat="1" ht="15.75" customHeight="1">
      <c r="A434" s="351"/>
      <c r="B434" s="152"/>
      <c r="C434" s="345"/>
      <c r="D434" s="102"/>
      <c r="E434" s="482"/>
      <c r="F434" s="121"/>
      <c r="I434" s="334"/>
    </row>
    <row r="435" spans="1:9" s="59" customFormat="1" ht="18" customHeight="1">
      <c r="A435" s="335"/>
      <c r="B435" s="525"/>
      <c r="C435" s="345" t="s">
        <v>48</v>
      </c>
      <c r="D435" s="102" t="s">
        <v>49</v>
      </c>
      <c r="E435" s="482">
        <v>760000</v>
      </c>
      <c r="F435" s="334">
        <v>372072.18</v>
      </c>
      <c r="G435" s="120"/>
      <c r="H435" s="120"/>
      <c r="I435" s="482">
        <f>SUM(F435/E435*100)</f>
        <v>48.95686578947369</v>
      </c>
    </row>
    <row r="436" spans="1:9" s="28" customFormat="1" ht="15.75" customHeight="1" thickBot="1">
      <c r="A436" s="351"/>
      <c r="B436" s="152"/>
      <c r="C436" s="345"/>
      <c r="D436" s="102"/>
      <c r="E436" s="482"/>
      <c r="F436" s="121"/>
      <c r="I436" s="334"/>
    </row>
    <row r="437" spans="1:9" s="59" customFormat="1" ht="16.5" thickBot="1">
      <c r="A437" s="703" t="s">
        <v>32</v>
      </c>
      <c r="B437" s="704" t="s">
        <v>32</v>
      </c>
      <c r="C437" s="705"/>
      <c r="D437" s="706" t="s">
        <v>180</v>
      </c>
      <c r="E437" s="476">
        <f>SUM(E8+E17+E23+E42+E51+E63+E75+E95+E130+E140+E198+E205+E234+E270+E285+E366+E377+E385+E408+E425)</f>
        <v>60522259.95</v>
      </c>
      <c r="F437" s="476">
        <f>SUM(F8+F17+F23+F42+F51+F63+F75+F95+F130+F140+F198+F205+F234+F270+F285+F366+F377+F385+F408+F425)</f>
        <v>28233212.269999996</v>
      </c>
      <c r="G437" s="707"/>
      <c r="H437" s="401"/>
      <c r="I437" s="402">
        <f>SUM(F437/E437*100)</f>
        <v>46.6493027413792</v>
      </c>
    </row>
    <row r="438" spans="1:9" s="59" customFormat="1" ht="15.75">
      <c r="A438" s="177"/>
      <c r="B438" s="178"/>
      <c r="C438" s="127"/>
      <c r="D438" s="10"/>
      <c r="E438" s="118"/>
      <c r="F438" s="118"/>
      <c r="G438" s="120"/>
      <c r="H438" s="120"/>
      <c r="I438" s="120"/>
    </row>
    <row r="439" spans="1:9" s="59" customFormat="1" ht="15.75">
      <c r="A439" s="177"/>
      <c r="B439" s="178"/>
      <c r="C439" s="127"/>
      <c r="D439" s="10"/>
      <c r="E439" s="118"/>
      <c r="F439" s="118"/>
      <c r="G439" s="120"/>
      <c r="H439" s="120"/>
      <c r="I439" s="120"/>
    </row>
    <row r="440" spans="1:9" s="59" customFormat="1" ht="15.75">
      <c r="A440" s="177"/>
      <c r="B440" s="178"/>
      <c r="C440" s="127"/>
      <c r="D440" s="10"/>
      <c r="E440" s="118"/>
      <c r="F440" s="118"/>
      <c r="G440" s="120"/>
      <c r="H440" s="120"/>
      <c r="I440" s="120"/>
    </row>
    <row r="441" spans="1:9" s="59" customFormat="1" ht="15.75">
      <c r="A441" s="177"/>
      <c r="B441" s="178"/>
      <c r="C441" s="127"/>
      <c r="D441" s="10"/>
      <c r="E441" s="118"/>
      <c r="F441" s="118"/>
      <c r="G441" s="120"/>
      <c r="H441" s="120"/>
      <c r="I441" s="120"/>
    </row>
    <row r="442" spans="1:9" s="59" customFormat="1" ht="15.75">
      <c r="A442" s="177"/>
      <c r="B442" s="178"/>
      <c r="C442" s="127"/>
      <c r="D442" s="10"/>
      <c r="E442" s="118"/>
      <c r="F442" s="118"/>
      <c r="G442" s="120"/>
      <c r="H442" s="120"/>
      <c r="I442" s="120"/>
    </row>
    <row r="443" spans="1:9" s="59" customFormat="1" ht="15.75">
      <c r="A443" s="177"/>
      <c r="B443" s="178"/>
      <c r="C443" s="127"/>
      <c r="D443" s="10"/>
      <c r="E443" s="118"/>
      <c r="F443" s="118"/>
      <c r="G443" s="120"/>
      <c r="H443" s="120"/>
      <c r="I443" s="120"/>
    </row>
    <row r="444" spans="1:9" s="59" customFormat="1" ht="15.75">
      <c r="A444" s="177"/>
      <c r="B444" s="178"/>
      <c r="C444" s="127"/>
      <c r="D444" s="10"/>
      <c r="E444" s="118"/>
      <c r="F444" s="118"/>
      <c r="G444" s="120"/>
      <c r="H444" s="120"/>
      <c r="I444" s="120"/>
    </row>
    <row r="445" spans="1:9" s="59" customFormat="1" ht="15.75">
      <c r="A445" s="177"/>
      <c r="B445" s="178"/>
      <c r="C445" s="127"/>
      <c r="D445" s="10"/>
      <c r="E445" s="118"/>
      <c r="F445" s="118"/>
      <c r="G445" s="120"/>
      <c r="H445" s="120"/>
      <c r="I445" s="120"/>
    </row>
    <row r="446" spans="1:9" s="59" customFormat="1" ht="22.5" customHeight="1" thickBot="1">
      <c r="A446" s="177"/>
      <c r="B446" s="179" t="s">
        <v>181</v>
      </c>
      <c r="C446" s="127"/>
      <c r="D446" s="10"/>
      <c r="E446" s="118"/>
      <c r="F446" s="120"/>
      <c r="G446" s="120"/>
      <c r="H446" s="120"/>
      <c r="I446" s="120"/>
    </row>
    <row r="447" spans="1:9" s="21" customFormat="1" ht="15.75" customHeight="1">
      <c r="A447" s="80" t="s">
        <v>3</v>
      </c>
      <c r="B447" s="180" t="s">
        <v>4</v>
      </c>
      <c r="C447" s="104" t="s">
        <v>182</v>
      </c>
      <c r="D447" s="181" t="s">
        <v>6</v>
      </c>
      <c r="E447" s="80" t="s">
        <v>183</v>
      </c>
      <c r="F447" s="80" t="s">
        <v>8</v>
      </c>
      <c r="G447" s="135" t="s">
        <v>9</v>
      </c>
      <c r="H447" s="135"/>
      <c r="I447" s="80" t="s">
        <v>9</v>
      </c>
    </row>
    <row r="448" spans="1:9" s="182" customFormat="1" ht="11.25">
      <c r="A448" s="45">
        <v>1</v>
      </c>
      <c r="B448" s="38">
        <v>2</v>
      </c>
      <c r="C448" s="45">
        <v>3</v>
      </c>
      <c r="D448" s="38">
        <v>4</v>
      </c>
      <c r="E448" s="45">
        <v>5</v>
      </c>
      <c r="F448" s="45">
        <v>6</v>
      </c>
      <c r="G448" s="38"/>
      <c r="H448" s="38"/>
      <c r="I448" s="24">
        <v>7</v>
      </c>
    </row>
    <row r="449" spans="1:15" s="95" customFormat="1" ht="15.75" customHeight="1">
      <c r="A449" s="65">
        <v>750</v>
      </c>
      <c r="B449" s="180"/>
      <c r="C449" s="104"/>
      <c r="D449" s="32" t="s">
        <v>50</v>
      </c>
      <c r="E449" s="149">
        <f>SUM(E451+E457)</f>
        <v>258081</v>
      </c>
      <c r="F449" s="149">
        <f>SUM(F451+F457)</f>
        <v>158381</v>
      </c>
      <c r="G449" s="150"/>
      <c r="H449" s="150"/>
      <c r="I449" s="151">
        <f>SUM(F449/E449*100)</f>
        <v>61.36871757316501</v>
      </c>
      <c r="J449" s="59"/>
      <c r="K449" s="59"/>
      <c r="L449" s="59"/>
      <c r="M449" s="59"/>
      <c r="N449" s="59"/>
      <c r="O449" s="59"/>
    </row>
    <row r="450" spans="1:9" s="59" customFormat="1" ht="14.25" customHeight="1">
      <c r="A450" s="68"/>
      <c r="B450" s="183"/>
      <c r="C450" s="15"/>
      <c r="D450" s="155"/>
      <c r="E450" s="134"/>
      <c r="F450" s="134"/>
      <c r="G450" s="135"/>
      <c r="H450" s="135"/>
      <c r="I450" s="136"/>
    </row>
    <row r="451" spans="1:9" s="59" customFormat="1" ht="16.5" customHeight="1">
      <c r="A451" s="86" t="s">
        <v>32</v>
      </c>
      <c r="B451" s="110" t="s">
        <v>184</v>
      </c>
      <c r="C451" s="115" t="s">
        <v>32</v>
      </c>
      <c r="D451" s="39" t="s">
        <v>185</v>
      </c>
      <c r="E451" s="119">
        <f>SUM(E455)</f>
        <v>225500</v>
      </c>
      <c r="F451" s="119">
        <f>SUM(F455)</f>
        <v>125800</v>
      </c>
      <c r="G451" s="123"/>
      <c r="H451" s="120"/>
      <c r="I451" s="123">
        <f>SUM(F451/E451*100)</f>
        <v>55.787139689578716</v>
      </c>
    </row>
    <row r="452" spans="1:9" s="59" customFormat="1" ht="15.75" customHeight="1">
      <c r="A452" s="86"/>
      <c r="B452" s="110"/>
      <c r="C452" s="115"/>
      <c r="D452" s="39"/>
      <c r="E452" s="119"/>
      <c r="F452" s="119"/>
      <c r="G452" s="123"/>
      <c r="H452" s="120"/>
      <c r="I452" s="123"/>
    </row>
    <row r="453" spans="1:9" s="59" customFormat="1" ht="15.75">
      <c r="A453" s="56" t="s">
        <v>32</v>
      </c>
      <c r="B453" s="56" t="s">
        <v>32</v>
      </c>
      <c r="C453" s="49">
        <v>2010</v>
      </c>
      <c r="D453" s="184" t="s">
        <v>186</v>
      </c>
      <c r="E453" s="123"/>
      <c r="F453" s="123"/>
      <c r="G453" s="123"/>
      <c r="H453" s="120"/>
      <c r="I453" s="123"/>
    </row>
    <row r="454" spans="1:9" s="59" customFormat="1" ht="15.75">
      <c r="A454" s="56"/>
      <c r="B454" s="56"/>
      <c r="C454" s="115"/>
      <c r="D454" s="184" t="s">
        <v>187</v>
      </c>
      <c r="E454" s="123"/>
      <c r="F454" s="123"/>
      <c r="G454" s="123"/>
      <c r="H454" s="120"/>
      <c r="I454" s="123"/>
    </row>
    <row r="455" spans="1:9" s="59" customFormat="1" ht="15.75">
      <c r="A455" s="56"/>
      <c r="B455" s="56"/>
      <c r="C455" s="115"/>
      <c r="D455" s="51" t="s">
        <v>188</v>
      </c>
      <c r="E455" s="123">
        <v>225500</v>
      </c>
      <c r="F455" s="123">
        <v>125800</v>
      </c>
      <c r="G455" s="123"/>
      <c r="H455" s="120"/>
      <c r="I455" s="123">
        <f>SUM(F455/E455*100)</f>
        <v>55.787139689578716</v>
      </c>
    </row>
    <row r="456" spans="1:9" s="59" customFormat="1" ht="12.75" customHeight="1">
      <c r="A456" s="56"/>
      <c r="B456" s="185"/>
      <c r="C456" s="115"/>
      <c r="D456" s="51"/>
      <c r="E456" s="123"/>
      <c r="F456" s="123"/>
      <c r="G456" s="123"/>
      <c r="H456" s="120"/>
      <c r="I456" s="123"/>
    </row>
    <row r="457" spans="1:9" s="59" customFormat="1" ht="15.75">
      <c r="A457" s="56"/>
      <c r="B457" s="403" t="s">
        <v>388</v>
      </c>
      <c r="C457" s="404"/>
      <c r="D457" s="405" t="s">
        <v>389</v>
      </c>
      <c r="E457" s="387">
        <f>SUM(E461)</f>
        <v>32581</v>
      </c>
      <c r="F457" s="387">
        <f>SUM(F461)</f>
        <v>32581</v>
      </c>
      <c r="G457" s="123"/>
      <c r="H457" s="120"/>
      <c r="I457" s="123">
        <f>SUM(F457/E457*100)</f>
        <v>100</v>
      </c>
    </row>
    <row r="458" spans="1:9" s="59" customFormat="1" ht="12" customHeight="1">
      <c r="A458" s="56"/>
      <c r="B458" s="185"/>
      <c r="C458" s="115"/>
      <c r="D458" s="51"/>
      <c r="E458" s="123"/>
      <c r="F458" s="123"/>
      <c r="G458" s="123"/>
      <c r="H458" s="120"/>
      <c r="I458" s="123"/>
    </row>
    <row r="459" spans="1:9" s="59" customFormat="1" ht="15.75">
      <c r="A459" s="56"/>
      <c r="B459" s="185"/>
      <c r="C459" s="49">
        <v>2010</v>
      </c>
      <c r="D459" s="184" t="s">
        <v>186</v>
      </c>
      <c r="E459" s="123"/>
      <c r="F459" s="123"/>
      <c r="G459" s="123"/>
      <c r="H459" s="120"/>
      <c r="I459" s="123"/>
    </row>
    <row r="460" spans="1:9" s="59" customFormat="1" ht="15.75">
      <c r="A460" s="56"/>
      <c r="B460" s="185"/>
      <c r="C460" s="115"/>
      <c r="D460" s="184" t="s">
        <v>187</v>
      </c>
      <c r="E460" s="123"/>
      <c r="F460" s="123"/>
      <c r="G460" s="123"/>
      <c r="H460" s="120"/>
      <c r="I460" s="123"/>
    </row>
    <row r="461" spans="1:9" s="59" customFormat="1" ht="15.75">
      <c r="A461" s="56"/>
      <c r="B461" s="185"/>
      <c r="C461" s="115"/>
      <c r="D461" s="51" t="s">
        <v>188</v>
      </c>
      <c r="E461" s="123">
        <v>32581</v>
      </c>
      <c r="F461" s="123">
        <v>32581</v>
      </c>
      <c r="G461" s="123"/>
      <c r="H461" s="120"/>
      <c r="I461" s="123">
        <f>SUM(F461/E461*100)</f>
        <v>100</v>
      </c>
    </row>
    <row r="462" spans="1:9" s="59" customFormat="1" ht="16.5" thickBot="1">
      <c r="A462" s="56"/>
      <c r="B462" s="185"/>
      <c r="C462" s="115"/>
      <c r="D462" s="51"/>
      <c r="E462" s="123"/>
      <c r="F462" s="123"/>
      <c r="G462" s="123"/>
      <c r="H462" s="120"/>
      <c r="I462" s="123"/>
    </row>
    <row r="463" spans="1:9" s="59" customFormat="1" ht="15.75" customHeight="1">
      <c r="A463" s="68">
        <v>751</v>
      </c>
      <c r="B463" s="183"/>
      <c r="C463" s="15"/>
      <c r="D463" s="62" t="s">
        <v>189</v>
      </c>
      <c r="E463" s="136"/>
      <c r="F463" s="136"/>
      <c r="G463" s="136"/>
      <c r="H463" s="135"/>
      <c r="I463" s="136"/>
    </row>
    <row r="464" spans="1:9" s="59" customFormat="1" ht="15.75" customHeight="1" thickBot="1">
      <c r="A464" s="56"/>
      <c r="B464" s="56"/>
      <c r="C464" s="115"/>
      <c r="D464" s="51" t="s">
        <v>190</v>
      </c>
      <c r="E464" s="119">
        <f>SUM(E466)</f>
        <v>4474</v>
      </c>
      <c r="F464" s="119">
        <f>SUM(F466)</f>
        <v>2238</v>
      </c>
      <c r="G464" s="123"/>
      <c r="H464" s="120"/>
      <c r="I464" s="123">
        <f>SUM(F464/E464*100)</f>
        <v>50.022351363433174</v>
      </c>
    </row>
    <row r="465" spans="1:9" s="59" customFormat="1" ht="14.25" customHeight="1">
      <c r="A465" s="601"/>
      <c r="B465" s="602"/>
      <c r="C465" s="307"/>
      <c r="D465" s="415"/>
      <c r="E465" s="329"/>
      <c r="F465" s="329"/>
      <c r="G465" s="470"/>
      <c r="H465" s="330"/>
      <c r="I465" s="331"/>
    </row>
    <row r="466" spans="1:15" s="186" customFormat="1" ht="15.75" customHeight="1" thickBot="1">
      <c r="A466" s="517" t="s">
        <v>32</v>
      </c>
      <c r="B466" s="110" t="s">
        <v>191</v>
      </c>
      <c r="C466" s="115" t="s">
        <v>32</v>
      </c>
      <c r="D466" s="39" t="s">
        <v>192</v>
      </c>
      <c r="E466" s="119">
        <f>SUM(E471)</f>
        <v>4474</v>
      </c>
      <c r="F466" s="119">
        <f>SUM(F471)</f>
        <v>2238</v>
      </c>
      <c r="G466" s="123"/>
      <c r="H466" s="129"/>
      <c r="I466" s="333">
        <f>SUM(F466/E466*100)</f>
        <v>50.022351363433174</v>
      </c>
      <c r="J466" s="59"/>
      <c r="K466" s="59"/>
      <c r="L466" s="59"/>
      <c r="M466" s="59"/>
      <c r="N466" s="59"/>
      <c r="O466" s="59"/>
    </row>
    <row r="467" spans="1:9" s="59" customFormat="1" ht="15.75" customHeight="1">
      <c r="A467" s="518"/>
      <c r="B467" s="56"/>
      <c r="C467" s="115"/>
      <c r="D467" s="39" t="s">
        <v>193</v>
      </c>
      <c r="E467" s="123"/>
      <c r="F467" s="123"/>
      <c r="G467" s="123"/>
      <c r="H467" s="120"/>
      <c r="I467" s="333"/>
    </row>
    <row r="468" spans="1:9" s="59" customFormat="1" ht="15" customHeight="1">
      <c r="A468" s="518"/>
      <c r="B468" s="56"/>
      <c r="C468" s="115"/>
      <c r="D468" s="39"/>
      <c r="E468" s="123"/>
      <c r="F468" s="123"/>
      <c r="G468" s="123"/>
      <c r="H468" s="120"/>
      <c r="I468" s="333"/>
    </row>
    <row r="469" spans="1:9" s="59" customFormat="1" ht="15.75">
      <c r="A469" s="518" t="s">
        <v>32</v>
      </c>
      <c r="B469" s="56" t="s">
        <v>32</v>
      </c>
      <c r="C469" s="49">
        <v>2010</v>
      </c>
      <c r="D469" s="184" t="s">
        <v>186</v>
      </c>
      <c r="E469" s="123" t="s">
        <v>32</v>
      </c>
      <c r="F469" s="123"/>
      <c r="G469" s="123"/>
      <c r="H469" s="120"/>
      <c r="I469" s="333"/>
    </row>
    <row r="470" spans="1:9" s="59" customFormat="1" ht="15.75" customHeight="1">
      <c r="A470" s="518"/>
      <c r="B470" s="56"/>
      <c r="C470" s="115"/>
      <c r="D470" s="184" t="s">
        <v>187</v>
      </c>
      <c r="E470" s="123"/>
      <c r="F470" s="123"/>
      <c r="G470" s="123"/>
      <c r="H470" s="120"/>
      <c r="I470" s="333"/>
    </row>
    <row r="471" spans="1:9" s="59" customFormat="1" ht="15.75">
      <c r="A471" s="518"/>
      <c r="B471" s="185"/>
      <c r="C471" s="115"/>
      <c r="D471" s="51" t="s">
        <v>188</v>
      </c>
      <c r="E471" s="123">
        <v>4474</v>
      </c>
      <c r="F471" s="123">
        <v>2238</v>
      </c>
      <c r="G471" s="123"/>
      <c r="H471" s="120"/>
      <c r="I471" s="333">
        <f>SUM(F471/E471*100)</f>
        <v>50.022351363433174</v>
      </c>
    </row>
    <row r="472" spans="1:9" s="59" customFormat="1" ht="12.75" customHeight="1" thickBot="1">
      <c r="A472" s="518"/>
      <c r="B472" s="185"/>
      <c r="C472" s="115"/>
      <c r="D472" s="51"/>
      <c r="E472" s="123"/>
      <c r="F472" s="123"/>
      <c r="G472" s="123"/>
      <c r="H472" s="120"/>
      <c r="I472" s="333"/>
    </row>
    <row r="473" spans="1:9" s="59" customFormat="1" ht="15.75" customHeight="1" thickBot="1">
      <c r="A473" s="396">
        <v>752</v>
      </c>
      <c r="B473" s="397"/>
      <c r="C473" s="398"/>
      <c r="D473" s="399" t="s">
        <v>361</v>
      </c>
      <c r="E473" s="409">
        <f>SUM(E475)</f>
        <v>550</v>
      </c>
      <c r="F473" s="409">
        <f>SUM(F475)</f>
        <v>550</v>
      </c>
      <c r="G473" s="400"/>
      <c r="H473" s="401"/>
      <c r="I473" s="402">
        <v>100</v>
      </c>
    </row>
    <row r="474" spans="1:9" s="59" customFormat="1" ht="9.75" customHeight="1">
      <c r="A474" s="528"/>
      <c r="B474" s="583"/>
      <c r="C474" s="512"/>
      <c r="D474" s="486"/>
      <c r="E474" s="330"/>
      <c r="F474" s="551"/>
      <c r="G474" s="469"/>
      <c r="H474" s="330"/>
      <c r="I474" s="331"/>
    </row>
    <row r="475" spans="1:9" s="59" customFormat="1" ht="15.75">
      <c r="A475" s="335"/>
      <c r="B475" s="584" t="s">
        <v>362</v>
      </c>
      <c r="C475" s="582"/>
      <c r="D475" s="581" t="s">
        <v>363</v>
      </c>
      <c r="E475" s="386">
        <f>SUM(E479)</f>
        <v>550</v>
      </c>
      <c r="F475" s="580">
        <f>SUM(F479)</f>
        <v>550</v>
      </c>
      <c r="G475" s="121"/>
      <c r="H475" s="120"/>
      <c r="I475" s="333">
        <f>SUM(F475/E475*100)</f>
        <v>100</v>
      </c>
    </row>
    <row r="476" spans="1:9" s="59" customFormat="1" ht="12" customHeight="1">
      <c r="A476" s="335"/>
      <c r="B476" s="525"/>
      <c r="C476" s="127"/>
      <c r="D476" s="488"/>
      <c r="E476" s="120"/>
      <c r="F476" s="482"/>
      <c r="G476" s="121"/>
      <c r="H476" s="120"/>
      <c r="I476" s="333"/>
    </row>
    <row r="477" spans="1:9" s="59" customFormat="1" ht="15.75">
      <c r="A477" s="335" t="s">
        <v>32</v>
      </c>
      <c r="B477" s="525" t="s">
        <v>32</v>
      </c>
      <c r="C477" s="153">
        <v>2010</v>
      </c>
      <c r="D477" s="576" t="s">
        <v>186</v>
      </c>
      <c r="E477" s="120"/>
      <c r="F477" s="482"/>
      <c r="G477" s="121"/>
      <c r="H477" s="120"/>
      <c r="I477" s="333"/>
    </row>
    <row r="478" spans="1:9" s="59" customFormat="1" ht="15.75">
      <c r="A478" s="335"/>
      <c r="B478" s="525"/>
      <c r="C478" s="127"/>
      <c r="D478" s="576" t="s">
        <v>187</v>
      </c>
      <c r="E478" s="120"/>
      <c r="F478" s="482"/>
      <c r="G478" s="121"/>
      <c r="H478" s="120"/>
      <c r="I478" s="333"/>
    </row>
    <row r="479" spans="1:9" s="59" customFormat="1" ht="16.5" thickBot="1">
      <c r="A479" s="337"/>
      <c r="B479" s="660"/>
      <c r="C479" s="565"/>
      <c r="D479" s="489" t="s">
        <v>188</v>
      </c>
      <c r="E479" s="341">
        <v>550</v>
      </c>
      <c r="F479" s="485">
        <v>550</v>
      </c>
      <c r="G479" s="467"/>
      <c r="H479" s="341"/>
      <c r="I479" s="408">
        <f>SUM(F479/E479*100)</f>
        <v>100</v>
      </c>
    </row>
    <row r="480" spans="1:9" s="182" customFormat="1" ht="15" customHeight="1" thickBot="1">
      <c r="A480" s="603">
        <v>1</v>
      </c>
      <c r="B480" s="322">
        <v>2</v>
      </c>
      <c r="C480" s="321">
        <v>3</v>
      </c>
      <c r="D480" s="322">
        <v>4</v>
      </c>
      <c r="E480" s="321">
        <v>5</v>
      </c>
      <c r="F480" s="321">
        <v>6</v>
      </c>
      <c r="G480" s="322"/>
      <c r="H480" s="322"/>
      <c r="I480" s="325">
        <v>7</v>
      </c>
    </row>
    <row r="481" spans="1:9" s="59" customFormat="1" ht="15.75" customHeight="1" thickBot="1">
      <c r="A481" s="60">
        <v>852</v>
      </c>
      <c r="B481" s="86" t="s">
        <v>32</v>
      </c>
      <c r="C481" s="115" t="s">
        <v>32</v>
      </c>
      <c r="D481" s="51" t="s">
        <v>143</v>
      </c>
      <c r="E481" s="119">
        <f>SUM(E484+E491+E498)</f>
        <v>7276600</v>
      </c>
      <c r="F481" s="119">
        <f>SUM(F484+F491+F498)</f>
        <v>3747840</v>
      </c>
      <c r="G481" s="123"/>
      <c r="H481" s="120"/>
      <c r="I481" s="123">
        <f>SUM(F481/E481*100)</f>
        <v>51.50537338867053</v>
      </c>
    </row>
    <row r="482" spans="1:9" s="59" customFormat="1" ht="13.5" customHeight="1">
      <c r="A482" s="326"/>
      <c r="B482" s="306"/>
      <c r="C482" s="307"/>
      <c r="D482" s="308"/>
      <c r="E482" s="328"/>
      <c r="F482" s="329"/>
      <c r="G482" s="330"/>
      <c r="H482" s="330"/>
      <c r="I482" s="331"/>
    </row>
    <row r="483" spans="1:9" s="59" customFormat="1" ht="15.75">
      <c r="A483" s="358"/>
      <c r="B483" s="86" t="s">
        <v>146</v>
      </c>
      <c r="C483" s="115"/>
      <c r="D483" s="101" t="s">
        <v>147</v>
      </c>
      <c r="E483" s="124"/>
      <c r="F483" s="119"/>
      <c r="G483" s="120"/>
      <c r="H483" s="120"/>
      <c r="I483" s="333"/>
    </row>
    <row r="484" spans="1:9" s="59" customFormat="1" ht="15.75" customHeight="1">
      <c r="A484" s="358"/>
      <c r="B484" s="86"/>
      <c r="C484" s="115"/>
      <c r="D484" s="101" t="s">
        <v>148</v>
      </c>
      <c r="E484" s="124">
        <f>SUM(E488)</f>
        <v>7219000</v>
      </c>
      <c r="F484" s="119">
        <f>SUM(F488)</f>
        <v>3708520</v>
      </c>
      <c r="G484" s="120"/>
      <c r="H484" s="120"/>
      <c r="I484" s="333">
        <f>SUM(F484/E484*100)</f>
        <v>51.37165812439396</v>
      </c>
    </row>
    <row r="485" spans="1:9" s="182" customFormat="1" ht="14.25" customHeight="1">
      <c r="A485" s="450"/>
      <c r="B485" s="45"/>
      <c r="C485" s="38"/>
      <c r="D485" s="45"/>
      <c r="E485" s="38"/>
      <c r="F485" s="45"/>
      <c r="I485" s="604"/>
    </row>
    <row r="486" spans="1:9" s="59" customFormat="1" ht="15.75">
      <c r="A486" s="358"/>
      <c r="B486" s="86"/>
      <c r="C486" s="153">
        <v>2010</v>
      </c>
      <c r="D486" s="184" t="s">
        <v>186</v>
      </c>
      <c r="E486" s="124"/>
      <c r="F486" s="119"/>
      <c r="G486" s="121"/>
      <c r="H486" s="120"/>
      <c r="I486" s="333"/>
    </row>
    <row r="487" spans="1:9" s="59" customFormat="1" ht="15.75">
      <c r="A487" s="358"/>
      <c r="B487" s="86"/>
      <c r="C487" s="127"/>
      <c r="D487" s="184" t="s">
        <v>187</v>
      </c>
      <c r="E487" s="124"/>
      <c r="F487" s="119"/>
      <c r="G487" s="121"/>
      <c r="H487" s="120"/>
      <c r="I487" s="333"/>
    </row>
    <row r="488" spans="1:9" s="59" customFormat="1" ht="15.75">
      <c r="A488" s="358"/>
      <c r="B488" s="86"/>
      <c r="C488" s="127"/>
      <c r="D488" s="51" t="s">
        <v>188</v>
      </c>
      <c r="E488" s="122">
        <v>7219000</v>
      </c>
      <c r="F488" s="123">
        <v>3708520</v>
      </c>
      <c r="G488" s="121"/>
      <c r="H488" s="120"/>
      <c r="I488" s="333">
        <f>SUM(F488/E488*100)</f>
        <v>51.37165812439396</v>
      </c>
    </row>
    <row r="489" spans="1:9" s="59" customFormat="1" ht="13.5" customHeight="1">
      <c r="A489" s="358"/>
      <c r="B489" s="86"/>
      <c r="C489" s="127"/>
      <c r="D489" s="51"/>
      <c r="E489" s="122"/>
      <c r="F489" s="123"/>
      <c r="G489" s="121"/>
      <c r="H489" s="120"/>
      <c r="I489" s="333"/>
    </row>
    <row r="490" spans="1:9" s="59" customFormat="1" ht="15.75">
      <c r="A490" s="358"/>
      <c r="B490" s="86" t="s">
        <v>149</v>
      </c>
      <c r="C490" s="127"/>
      <c r="D490" s="39" t="s">
        <v>150</v>
      </c>
      <c r="E490" s="124"/>
      <c r="F490" s="119"/>
      <c r="G490" s="121"/>
      <c r="H490" s="120"/>
      <c r="I490" s="333"/>
    </row>
    <row r="491" spans="1:9" s="59" customFormat="1" ht="15.75">
      <c r="A491" s="358"/>
      <c r="B491" s="86"/>
      <c r="C491" s="127"/>
      <c r="D491" s="39" t="s">
        <v>151</v>
      </c>
      <c r="E491" s="124">
        <f>SUM(E496)</f>
        <v>26600</v>
      </c>
      <c r="F491" s="119">
        <f>SUM(F496)</f>
        <v>21820</v>
      </c>
      <c r="G491" s="121"/>
      <c r="H491" s="120"/>
      <c r="I491" s="333">
        <f>SUM(F491/E491*100)</f>
        <v>82.03007518796991</v>
      </c>
    </row>
    <row r="492" spans="1:9" s="59" customFormat="1" ht="16.5" customHeight="1">
      <c r="A492" s="358"/>
      <c r="B492" s="86"/>
      <c r="C492" s="127"/>
      <c r="D492" s="39" t="s">
        <v>152</v>
      </c>
      <c r="E492" s="124"/>
      <c r="F492" s="119"/>
      <c r="G492" s="121"/>
      <c r="H492" s="120"/>
      <c r="I492" s="333"/>
    </row>
    <row r="493" spans="1:9" s="59" customFormat="1" ht="14.25" customHeight="1">
      <c r="A493" s="358"/>
      <c r="B493" s="86"/>
      <c r="C493" s="127"/>
      <c r="D493" s="39"/>
      <c r="E493" s="124"/>
      <c r="F493" s="119"/>
      <c r="G493" s="121"/>
      <c r="H493" s="120"/>
      <c r="I493" s="333"/>
    </row>
    <row r="494" spans="1:9" s="59" customFormat="1" ht="15.75">
      <c r="A494" s="358"/>
      <c r="B494" s="86"/>
      <c r="C494" s="153">
        <v>2010</v>
      </c>
      <c r="D494" s="184" t="s">
        <v>186</v>
      </c>
      <c r="E494" s="124"/>
      <c r="F494" s="119"/>
      <c r="G494" s="121"/>
      <c r="H494" s="120"/>
      <c r="I494" s="333"/>
    </row>
    <row r="495" spans="1:9" s="59" customFormat="1" ht="15.75">
      <c r="A495" s="358"/>
      <c r="B495" s="86"/>
      <c r="C495" s="127"/>
      <c r="D495" s="184" t="s">
        <v>187</v>
      </c>
      <c r="E495" s="124"/>
      <c r="F495" s="119"/>
      <c r="G495" s="121"/>
      <c r="H495" s="120"/>
      <c r="I495" s="333"/>
    </row>
    <row r="496" spans="1:9" s="59" customFormat="1" ht="15.75">
      <c r="A496" s="358"/>
      <c r="B496" s="86"/>
      <c r="C496" s="127"/>
      <c r="D496" s="51" t="s">
        <v>188</v>
      </c>
      <c r="E496" s="122">
        <v>26600</v>
      </c>
      <c r="F496" s="123">
        <v>21820</v>
      </c>
      <c r="G496" s="121"/>
      <c r="H496" s="120"/>
      <c r="I496" s="333">
        <f>SUM(F496/E496*100)</f>
        <v>82.03007518796991</v>
      </c>
    </row>
    <row r="497" spans="1:9" s="59" customFormat="1" ht="14.25" customHeight="1">
      <c r="A497" s="358"/>
      <c r="B497" s="86"/>
      <c r="C497" s="127"/>
      <c r="D497" s="51"/>
      <c r="E497" s="122"/>
      <c r="F497" s="123"/>
      <c r="G497" s="121"/>
      <c r="H497" s="120"/>
      <c r="I497" s="333"/>
    </row>
    <row r="498" spans="1:9" s="125" customFormat="1" ht="15.75" customHeight="1">
      <c r="A498" s="126"/>
      <c r="B498" s="86" t="s">
        <v>157</v>
      </c>
      <c r="C498" s="188"/>
      <c r="D498" s="39" t="s">
        <v>158</v>
      </c>
      <c r="E498" s="124">
        <f>SUM(E502)</f>
        <v>31000</v>
      </c>
      <c r="F498" s="119">
        <f>SUM(F502)</f>
        <v>17500</v>
      </c>
      <c r="G498" s="157"/>
      <c r="H498" s="118"/>
      <c r="I498" s="123">
        <f>SUM(F498/E498*100)</f>
        <v>56.451612903225815</v>
      </c>
    </row>
    <row r="499" spans="1:9" s="59" customFormat="1" ht="14.25" customHeight="1">
      <c r="A499" s="55"/>
      <c r="B499" s="56"/>
      <c r="C499" s="127"/>
      <c r="D499" s="51"/>
      <c r="E499" s="122"/>
      <c r="F499" s="123"/>
      <c r="G499" s="121"/>
      <c r="H499" s="120"/>
      <c r="I499" s="123"/>
    </row>
    <row r="500" spans="1:9" s="59" customFormat="1" ht="15.75" customHeight="1">
      <c r="A500" s="55" t="s">
        <v>32</v>
      </c>
      <c r="B500" s="56" t="s">
        <v>32</v>
      </c>
      <c r="C500" s="153">
        <v>2010</v>
      </c>
      <c r="D500" s="184" t="s">
        <v>186</v>
      </c>
      <c r="E500" s="122"/>
      <c r="F500" s="123"/>
      <c r="G500" s="121"/>
      <c r="H500" s="120"/>
      <c r="I500" s="123"/>
    </row>
    <row r="501" spans="1:9" s="59" customFormat="1" ht="15.75">
      <c r="A501" s="55"/>
      <c r="B501" s="56"/>
      <c r="C501" s="127"/>
      <c r="D501" s="184" t="s">
        <v>187</v>
      </c>
      <c r="E501" s="122"/>
      <c r="F501" s="123"/>
      <c r="G501" s="121"/>
      <c r="H501" s="120"/>
      <c r="I501" s="123"/>
    </row>
    <row r="502" spans="1:9" s="59" customFormat="1" ht="15.75" customHeight="1">
      <c r="A502" s="55"/>
      <c r="B502" s="56"/>
      <c r="C502" s="127"/>
      <c r="D502" s="51" t="s">
        <v>188</v>
      </c>
      <c r="E502" s="122">
        <v>31000</v>
      </c>
      <c r="F502" s="123">
        <v>17500</v>
      </c>
      <c r="G502" s="121"/>
      <c r="H502" s="120"/>
      <c r="I502" s="123">
        <f>SUM(F502/E502*100)</f>
        <v>56.451612903225815</v>
      </c>
    </row>
    <row r="503" spans="1:9" s="59" customFormat="1" ht="13.5" customHeight="1">
      <c r="A503" s="89"/>
      <c r="B503" s="90"/>
      <c r="C503" s="141"/>
      <c r="D503" s="91"/>
      <c r="E503" s="189"/>
      <c r="F503" s="130"/>
      <c r="G503" s="131"/>
      <c r="H503" s="129"/>
      <c r="I503" s="130"/>
    </row>
    <row r="504" spans="1:9" s="59" customFormat="1" ht="18.75" customHeight="1">
      <c r="A504" s="103"/>
      <c r="B504" s="190"/>
      <c r="C504" s="191"/>
      <c r="D504" s="192" t="s">
        <v>180</v>
      </c>
      <c r="E504" s="149">
        <f>SUM(E449+E464+E473+E481)</f>
        <v>7539705</v>
      </c>
      <c r="F504" s="172">
        <f>SUM(F449+F464+F473+F481)</f>
        <v>3909009</v>
      </c>
      <c r="G504" s="151"/>
      <c r="H504" s="150"/>
      <c r="I504" s="151">
        <f>SUM(F504/E504*100)</f>
        <v>51.84564913348731</v>
      </c>
    </row>
    <row r="505" spans="1:9" s="59" customFormat="1" ht="7.5" customHeight="1">
      <c r="A505" s="178"/>
      <c r="B505" s="178"/>
      <c r="C505" s="188"/>
      <c r="D505" s="10"/>
      <c r="E505" s="118"/>
      <c r="F505" s="118"/>
      <c r="G505" s="120"/>
      <c r="H505" s="120"/>
      <c r="I505" s="120"/>
    </row>
    <row r="506" spans="1:9" s="59" customFormat="1" ht="7.5" customHeight="1">
      <c r="A506" s="178"/>
      <c r="B506" s="178"/>
      <c r="C506" s="188"/>
      <c r="D506" s="10"/>
      <c r="E506" s="118"/>
      <c r="F506" s="118"/>
      <c r="G506" s="120"/>
      <c r="H506" s="120"/>
      <c r="I506" s="120"/>
    </row>
    <row r="507" spans="1:9" s="59" customFormat="1" ht="7.5" customHeight="1">
      <c r="A507" s="178"/>
      <c r="B507" s="178"/>
      <c r="C507" s="188"/>
      <c r="D507" s="10"/>
      <c r="E507" s="118"/>
      <c r="F507" s="118"/>
      <c r="G507" s="120"/>
      <c r="H507" s="120"/>
      <c r="I507" s="120"/>
    </row>
    <row r="508" spans="1:9" s="59" customFormat="1" ht="7.5" customHeight="1">
      <c r="A508" s="178"/>
      <c r="B508" s="178"/>
      <c r="C508" s="188"/>
      <c r="D508" s="10"/>
      <c r="E508" s="118"/>
      <c r="F508" s="118"/>
      <c r="G508" s="120"/>
      <c r="H508" s="120"/>
      <c r="I508" s="120"/>
    </row>
    <row r="509" spans="1:9" s="59" customFormat="1" ht="7.5" customHeight="1">
      <c r="A509" s="178"/>
      <c r="B509" s="178"/>
      <c r="C509" s="188"/>
      <c r="D509" s="10"/>
      <c r="E509" s="118"/>
      <c r="F509" s="118"/>
      <c r="G509" s="120"/>
      <c r="H509" s="120"/>
      <c r="I509" s="120"/>
    </row>
    <row r="510" spans="1:9" s="59" customFormat="1" ht="7.5" customHeight="1">
      <c r="A510" s="178"/>
      <c r="B510" s="178"/>
      <c r="C510" s="188"/>
      <c r="D510" s="10"/>
      <c r="E510" s="118"/>
      <c r="F510" s="118"/>
      <c r="G510" s="120"/>
      <c r="H510" s="120"/>
      <c r="I510" s="120"/>
    </row>
    <row r="511" spans="1:9" s="59" customFormat="1" ht="7.5" customHeight="1">
      <c r="A511" s="178"/>
      <c r="B511" s="178"/>
      <c r="C511" s="188"/>
      <c r="D511" s="10"/>
      <c r="E511" s="118"/>
      <c r="F511" s="118"/>
      <c r="G511" s="120"/>
      <c r="H511" s="120"/>
      <c r="I511" s="120"/>
    </row>
    <row r="512" spans="1:9" s="59" customFormat="1" ht="7.5" customHeight="1">
      <c r="A512" s="178"/>
      <c r="B512" s="178"/>
      <c r="C512" s="188"/>
      <c r="D512" s="10"/>
      <c r="E512" s="118"/>
      <c r="F512" s="118"/>
      <c r="G512" s="120"/>
      <c r="H512" s="120"/>
      <c r="I512" s="120"/>
    </row>
    <row r="513" spans="1:9" s="59" customFormat="1" ht="7.5" customHeight="1">
      <c r="A513" s="178"/>
      <c r="B513" s="178"/>
      <c r="C513" s="188"/>
      <c r="D513" s="10"/>
      <c r="E513" s="118"/>
      <c r="F513" s="118"/>
      <c r="G513" s="120"/>
      <c r="H513" s="120"/>
      <c r="I513" s="120"/>
    </row>
    <row r="514" spans="1:9" s="59" customFormat="1" ht="7.5" customHeight="1">
      <c r="A514" s="178"/>
      <c r="B514" s="178"/>
      <c r="C514" s="188"/>
      <c r="D514" s="10"/>
      <c r="E514" s="118"/>
      <c r="F514" s="118"/>
      <c r="G514" s="120"/>
      <c r="H514" s="120"/>
      <c r="I514" s="120"/>
    </row>
    <row r="515" spans="1:9" s="59" customFormat="1" ht="7.5" customHeight="1">
      <c r="A515" s="178"/>
      <c r="B515" s="178"/>
      <c r="C515" s="188"/>
      <c r="D515" s="10"/>
      <c r="E515" s="118"/>
      <c r="F515" s="118"/>
      <c r="G515" s="120"/>
      <c r="H515" s="120"/>
      <c r="I515" s="120"/>
    </row>
    <row r="516" spans="1:9" s="59" customFormat="1" ht="7.5" customHeight="1">
      <c r="A516" s="178"/>
      <c r="B516" s="178"/>
      <c r="C516" s="188"/>
      <c r="D516" s="10"/>
      <c r="E516" s="118"/>
      <c r="F516" s="118"/>
      <c r="G516" s="120"/>
      <c r="H516" s="120"/>
      <c r="I516" s="120"/>
    </row>
    <row r="517" spans="1:9" s="59" customFormat="1" ht="7.5" customHeight="1">
      <c r="A517" s="178"/>
      <c r="B517" s="178"/>
      <c r="C517" s="188"/>
      <c r="D517" s="10"/>
      <c r="E517" s="118"/>
      <c r="F517" s="118"/>
      <c r="G517" s="120"/>
      <c r="H517" s="120"/>
      <c r="I517" s="120"/>
    </row>
    <row r="518" spans="1:9" s="59" customFormat="1" ht="7.5" customHeight="1">
      <c r="A518" s="178"/>
      <c r="B518" s="178"/>
      <c r="C518" s="188"/>
      <c r="D518" s="10"/>
      <c r="E518" s="118"/>
      <c r="F518" s="118"/>
      <c r="G518" s="120"/>
      <c r="H518" s="120"/>
      <c r="I518" s="120"/>
    </row>
    <row r="519" spans="1:9" s="59" customFormat="1" ht="7.5" customHeight="1">
      <c r="A519" s="178"/>
      <c r="B519" s="178"/>
      <c r="C519" s="188"/>
      <c r="D519" s="10"/>
      <c r="E519" s="118"/>
      <c r="F519" s="118"/>
      <c r="G519" s="120"/>
      <c r="H519" s="120"/>
      <c r="I519" s="120"/>
    </row>
    <row r="520" spans="1:9" s="59" customFormat="1" ht="7.5" customHeight="1">
      <c r="A520" s="178"/>
      <c r="B520" s="178"/>
      <c r="C520" s="188"/>
      <c r="D520" s="10"/>
      <c r="E520" s="118"/>
      <c r="F520" s="118"/>
      <c r="G520" s="120"/>
      <c r="H520" s="120"/>
      <c r="I520" s="120"/>
    </row>
    <row r="521" spans="1:9" s="59" customFormat="1" ht="7.5" customHeight="1">
      <c r="A521" s="178"/>
      <c r="B521" s="178"/>
      <c r="C521" s="188"/>
      <c r="D521" s="10"/>
      <c r="E521" s="118"/>
      <c r="F521" s="118"/>
      <c r="G521" s="120"/>
      <c r="H521" s="120"/>
      <c r="I521" s="120"/>
    </row>
    <row r="522" spans="1:9" s="59" customFormat="1" ht="7.5" customHeight="1">
      <c r="A522" s="178"/>
      <c r="B522" s="178"/>
      <c r="C522" s="188"/>
      <c r="D522" s="10"/>
      <c r="E522" s="118"/>
      <c r="F522" s="118"/>
      <c r="G522" s="120"/>
      <c r="H522" s="120"/>
      <c r="I522" s="120"/>
    </row>
    <row r="523" spans="1:9" s="197" customFormat="1" ht="16.5" customHeight="1">
      <c r="A523" s="7"/>
      <c r="B523" s="193"/>
      <c r="C523" s="193" t="s">
        <v>194</v>
      </c>
      <c r="D523" s="194"/>
      <c r="E523" s="195"/>
      <c r="F523" s="195"/>
      <c r="G523" s="195"/>
      <c r="H523" s="196"/>
      <c r="I523" s="196"/>
    </row>
    <row r="524" spans="1:9" s="59" customFormat="1" ht="15.75">
      <c r="A524" s="76"/>
      <c r="B524" s="76"/>
      <c r="C524" s="198" t="s">
        <v>195</v>
      </c>
      <c r="D524" s="9" t="s">
        <v>196</v>
      </c>
      <c r="E524" s="120"/>
      <c r="F524" s="120"/>
      <c r="G524" s="120"/>
      <c r="H524" s="167"/>
      <c r="I524" s="167"/>
    </row>
    <row r="525" spans="1:9" s="59" customFormat="1" ht="15.75">
      <c r="A525" s="76"/>
      <c r="B525" s="76"/>
      <c r="C525" s="199"/>
      <c r="D525" s="9" t="s">
        <v>197</v>
      </c>
      <c r="E525" s="120"/>
      <c r="F525" s="120"/>
      <c r="G525" s="120"/>
      <c r="H525" s="167"/>
      <c r="I525" s="167"/>
    </row>
    <row r="526" spans="1:9" s="59" customFormat="1" ht="15.75">
      <c r="A526" s="76"/>
      <c r="B526" s="76"/>
      <c r="C526" s="199"/>
      <c r="D526" s="9"/>
      <c r="E526" s="120"/>
      <c r="F526" s="120"/>
      <c r="G526" s="120"/>
      <c r="H526" s="167"/>
      <c r="I526" s="167"/>
    </row>
    <row r="527" spans="1:9" s="21" customFormat="1" ht="15.75">
      <c r="A527" s="68" t="s">
        <v>3</v>
      </c>
      <c r="B527" s="14" t="s">
        <v>4</v>
      </c>
      <c r="C527" s="200" t="s">
        <v>182</v>
      </c>
      <c r="D527" s="162" t="s">
        <v>6</v>
      </c>
      <c r="E527" s="80" t="s">
        <v>7</v>
      </c>
      <c r="F527" s="80" t="s">
        <v>8</v>
      </c>
      <c r="G527" s="201"/>
      <c r="H527" s="202"/>
      <c r="I527" s="80" t="s">
        <v>9</v>
      </c>
    </row>
    <row r="528" spans="1:15" s="203" customFormat="1" ht="12" thickBot="1">
      <c r="A528" s="24">
        <v>1</v>
      </c>
      <c r="B528" s="24">
        <v>2</v>
      </c>
      <c r="C528" s="24">
        <v>3</v>
      </c>
      <c r="D528" s="24">
        <v>4</v>
      </c>
      <c r="E528" s="24">
        <v>5</v>
      </c>
      <c r="F528" s="24">
        <v>6</v>
      </c>
      <c r="G528" s="26"/>
      <c r="I528" s="26">
        <v>7</v>
      </c>
      <c r="L528" s="182"/>
      <c r="M528" s="182"/>
      <c r="N528" s="182"/>
      <c r="O528" s="182"/>
    </row>
    <row r="529" spans="1:15" s="95" customFormat="1" ht="16.5" customHeight="1" thickBot="1">
      <c r="A529" s="133">
        <v>710</v>
      </c>
      <c r="B529" s="105" t="s">
        <v>32</v>
      </c>
      <c r="C529" s="15" t="s">
        <v>32</v>
      </c>
      <c r="D529" s="106" t="s">
        <v>198</v>
      </c>
      <c r="E529" s="156">
        <f>SUM(E531)</f>
        <v>65000</v>
      </c>
      <c r="F529" s="134">
        <f>SUM(F531)</f>
        <v>35000</v>
      </c>
      <c r="G529" s="135"/>
      <c r="H529" s="135"/>
      <c r="I529" s="136">
        <f>SUM(F529/E529*100)</f>
        <v>53.84615384615385</v>
      </c>
      <c r="L529" s="59"/>
      <c r="M529" s="59"/>
      <c r="N529" s="59"/>
      <c r="O529" s="59"/>
    </row>
    <row r="530" spans="1:9" s="59" customFormat="1" ht="13.5" customHeight="1">
      <c r="A530" s="326"/>
      <c r="B530" s="306"/>
      <c r="C530" s="307"/>
      <c r="D530" s="308"/>
      <c r="E530" s="378"/>
      <c r="F530" s="329"/>
      <c r="G530" s="330"/>
      <c r="H530" s="330"/>
      <c r="I530" s="331"/>
    </row>
    <row r="531" spans="1:9" s="59" customFormat="1" ht="15.75">
      <c r="A531" s="358"/>
      <c r="B531" s="86" t="s">
        <v>199</v>
      </c>
      <c r="C531" s="115"/>
      <c r="D531" s="101" t="s">
        <v>200</v>
      </c>
      <c r="E531" s="118">
        <f>SUM(E535)</f>
        <v>65000</v>
      </c>
      <c r="F531" s="119">
        <f>SUM(F535)</f>
        <v>35000</v>
      </c>
      <c r="G531" s="120"/>
      <c r="H531" s="120"/>
      <c r="I531" s="333">
        <f>SUM(F531/E531*100)</f>
        <v>53.84615384615385</v>
      </c>
    </row>
    <row r="532" spans="1:9" s="59" customFormat="1" ht="12.75" customHeight="1">
      <c r="A532" s="358"/>
      <c r="B532" s="86"/>
      <c r="C532" s="115"/>
      <c r="D532" s="101"/>
      <c r="E532" s="118"/>
      <c r="F532" s="119"/>
      <c r="G532" s="120"/>
      <c r="H532" s="120"/>
      <c r="I532" s="333"/>
    </row>
    <row r="533" spans="1:9" s="59" customFormat="1" ht="15.75">
      <c r="A533" s="358"/>
      <c r="B533" s="86"/>
      <c r="C533" s="49">
        <v>2020</v>
      </c>
      <c r="D533" s="98" t="s">
        <v>201</v>
      </c>
      <c r="E533" s="118"/>
      <c r="F533" s="119"/>
      <c r="G533" s="120"/>
      <c r="H533" s="120"/>
      <c r="I533" s="333"/>
    </row>
    <row r="534" spans="1:9" s="59" customFormat="1" ht="15.75">
      <c r="A534" s="358"/>
      <c r="B534" s="86"/>
      <c r="C534" s="115"/>
      <c r="D534" s="98" t="s">
        <v>202</v>
      </c>
      <c r="E534" s="118"/>
      <c r="F534" s="119"/>
      <c r="G534" s="120"/>
      <c r="H534" s="120"/>
      <c r="I534" s="333"/>
    </row>
    <row r="535" spans="1:9" s="59" customFormat="1" ht="15.75" customHeight="1">
      <c r="A535" s="358"/>
      <c r="B535" s="86"/>
      <c r="C535" s="115" t="s">
        <v>32</v>
      </c>
      <c r="D535" s="98" t="s">
        <v>203</v>
      </c>
      <c r="E535" s="120">
        <v>65000</v>
      </c>
      <c r="F535" s="123">
        <v>35000</v>
      </c>
      <c r="G535" s="120"/>
      <c r="H535" s="120"/>
      <c r="I535" s="333">
        <f>SUM(F535/E535*100)</f>
        <v>53.84615384615385</v>
      </c>
    </row>
    <row r="536" spans="1:9" s="59" customFormat="1" ht="15.75" customHeight="1" thickBot="1">
      <c r="A536" s="406"/>
      <c r="B536" s="314"/>
      <c r="C536" s="315"/>
      <c r="D536" s="340"/>
      <c r="E536" s="341"/>
      <c r="F536" s="342"/>
      <c r="G536" s="341"/>
      <c r="H536" s="341"/>
      <c r="I536" s="343"/>
    </row>
    <row r="537" spans="1:9" s="59" customFormat="1" ht="16.5" customHeight="1" thickBot="1">
      <c r="A537" s="178"/>
      <c r="B537" s="178"/>
      <c r="C537" s="188"/>
      <c r="D537" s="204" t="s">
        <v>180</v>
      </c>
      <c r="E537" s="174">
        <f>SUM(E529)</f>
        <v>65000</v>
      </c>
      <c r="F537" s="132">
        <f>SUM(F529)</f>
        <v>35000</v>
      </c>
      <c r="G537" s="129"/>
      <c r="H537" s="129"/>
      <c r="I537" s="131">
        <f>SUM(F537/E537*100)</f>
        <v>53.84615384615385</v>
      </c>
    </row>
    <row r="538" spans="1:9" s="59" customFormat="1" ht="15.75" customHeight="1">
      <c r="A538" s="76"/>
      <c r="B538" s="76"/>
      <c r="C538" s="76"/>
      <c r="D538" s="204" t="s">
        <v>204</v>
      </c>
      <c r="E538" s="132">
        <f>SUM(E437+E504+E537)</f>
        <v>68126964.95</v>
      </c>
      <c r="F538" s="140">
        <f>SUM(F437+F504+F537)</f>
        <v>32177221.269999996</v>
      </c>
      <c r="G538" s="129"/>
      <c r="H538" s="129"/>
      <c r="I538" s="130">
        <f>SUM(F538/E538*100)</f>
        <v>47.23125607256337</v>
      </c>
    </row>
    <row r="539" spans="1:9" s="59" customFormat="1" ht="15.75" customHeight="1">
      <c r="A539" s="76"/>
      <c r="B539" s="76"/>
      <c r="C539" s="76"/>
      <c r="D539" s="10"/>
      <c r="E539" s="118"/>
      <c r="F539" s="118"/>
      <c r="G539" s="120"/>
      <c r="H539" s="120"/>
      <c r="I539" s="120"/>
    </row>
    <row r="540" spans="1:9" s="59" customFormat="1" ht="16.5" thickBot="1">
      <c r="A540" s="205" t="s">
        <v>205</v>
      </c>
      <c r="B540" s="178"/>
      <c r="C540" s="127"/>
      <c r="D540" s="10"/>
      <c r="E540" s="118"/>
      <c r="F540" s="118"/>
      <c r="G540" s="120"/>
      <c r="H540" s="120"/>
      <c r="I540" s="120"/>
    </row>
    <row r="541" spans="1:9" s="59" customFormat="1" ht="15.75">
      <c r="A541" s="133"/>
      <c r="B541" s="206"/>
      <c r="C541" s="137"/>
      <c r="D541" s="207"/>
      <c r="E541" s="134"/>
      <c r="F541" s="208"/>
      <c r="G541" s="135"/>
      <c r="H541" s="135"/>
      <c r="I541" s="136"/>
    </row>
    <row r="542" spans="1:9" s="59" customFormat="1" ht="19.5" thickBot="1">
      <c r="A542" s="48"/>
      <c r="B542" s="211"/>
      <c r="C542" s="110" t="s">
        <v>182</v>
      </c>
      <c r="D542" s="194" t="s">
        <v>206</v>
      </c>
      <c r="E542" s="119">
        <f>SUM(E544:E546)</f>
        <v>14203582.34</v>
      </c>
      <c r="F542" s="157">
        <f>SUM(F544:F546)</f>
        <v>5957259.8</v>
      </c>
      <c r="G542" s="120"/>
      <c r="H542" s="120"/>
      <c r="I542" s="123">
        <f>SUM(F542/E542*100)</f>
        <v>41.94195279329792</v>
      </c>
    </row>
    <row r="543" spans="1:9" s="59" customFormat="1" ht="12" customHeight="1">
      <c r="A543" s="326"/>
      <c r="B543" s="708"/>
      <c r="C543" s="709"/>
      <c r="D543" s="710"/>
      <c r="E543" s="378"/>
      <c r="F543" s="480"/>
      <c r="G543" s="330"/>
      <c r="H543" s="330"/>
      <c r="I543" s="331"/>
    </row>
    <row r="544" spans="1:9" s="59" customFormat="1" ht="15.75">
      <c r="A544" s="358"/>
      <c r="B544" s="711"/>
      <c r="C544" s="230">
        <v>950</v>
      </c>
      <c r="D544" s="487" t="s">
        <v>419</v>
      </c>
      <c r="E544" s="118">
        <v>5957259.8</v>
      </c>
      <c r="F544" s="481">
        <v>5957259.8</v>
      </c>
      <c r="G544" s="120"/>
      <c r="H544" s="120"/>
      <c r="I544" s="334">
        <f>SUM(F544/E544*100)</f>
        <v>100</v>
      </c>
    </row>
    <row r="545" spans="1:9" s="59" customFormat="1" ht="15.75">
      <c r="A545" s="358"/>
      <c r="B545" s="711"/>
      <c r="C545" s="145">
        <v>952</v>
      </c>
      <c r="D545" s="487" t="s">
        <v>207</v>
      </c>
      <c r="E545" s="118">
        <v>8246322.54</v>
      </c>
      <c r="F545" s="481">
        <v>0</v>
      </c>
      <c r="G545" s="120"/>
      <c r="H545" s="120"/>
      <c r="I545" s="334">
        <v>0</v>
      </c>
    </row>
    <row r="546" spans="1:9" s="59" customFormat="1" ht="16.5" thickBot="1">
      <c r="A546" s="406"/>
      <c r="B546" s="712"/>
      <c r="C546" s="713"/>
      <c r="D546" s="714"/>
      <c r="E546" s="410"/>
      <c r="F546" s="715"/>
      <c r="G546" s="341"/>
      <c r="H546" s="341"/>
      <c r="I546" s="408"/>
    </row>
    <row r="547" spans="1:9" s="59" customFormat="1" ht="16.5" customHeight="1">
      <c r="A547" s="177"/>
      <c r="B547" s="178"/>
      <c r="C547" s="127"/>
      <c r="D547" s="10"/>
      <c r="E547" s="118"/>
      <c r="F547" s="118"/>
      <c r="G547" s="120"/>
      <c r="H547" s="120"/>
      <c r="I547" s="120"/>
    </row>
    <row r="548" spans="1:9" s="59" customFormat="1" ht="16.5" thickBot="1">
      <c r="A548" s="205" t="s">
        <v>208</v>
      </c>
      <c r="B548" s="178"/>
      <c r="C548" s="127"/>
      <c r="D548" s="10"/>
      <c r="E548" s="118"/>
      <c r="F548" s="118"/>
      <c r="G548" s="120"/>
      <c r="H548" s="120"/>
      <c r="I548" s="120"/>
    </row>
    <row r="549" spans="1:9" s="59" customFormat="1" ht="15.75">
      <c r="A549" s="326"/>
      <c r="B549" s="661"/>
      <c r="C549" s="511"/>
      <c r="D549" s="662"/>
      <c r="E549" s="329"/>
      <c r="F549" s="619"/>
      <c r="G549" s="330"/>
      <c r="H549" s="330"/>
      <c r="I549" s="331"/>
    </row>
    <row r="550" spans="1:9" s="59" customFormat="1" ht="19.5" thickBot="1">
      <c r="A550" s="495"/>
      <c r="B550" s="209"/>
      <c r="C550" s="139" t="s">
        <v>182</v>
      </c>
      <c r="D550" s="210" t="s">
        <v>206</v>
      </c>
      <c r="E550" s="132">
        <f>SUM(E552)</f>
        <v>1200356</v>
      </c>
      <c r="F550" s="140">
        <f>SUM(F552:F552)</f>
        <v>450178</v>
      </c>
      <c r="G550" s="129"/>
      <c r="H550" s="129"/>
      <c r="I550" s="496">
        <f>SUM(F550/E550*100)</f>
        <v>37.50370723352072</v>
      </c>
    </row>
    <row r="551" spans="1:9" s="59" customFormat="1" ht="18.75">
      <c r="A551" s="358"/>
      <c r="B551" s="211"/>
      <c r="C551" s="110"/>
      <c r="D551" s="194"/>
      <c r="E551" s="119"/>
      <c r="F551" s="118"/>
      <c r="G551" s="120"/>
      <c r="H551" s="120"/>
      <c r="I551" s="333"/>
    </row>
    <row r="552" spans="1:9" s="59" customFormat="1" ht="15.75">
      <c r="A552" s="358"/>
      <c r="B552" s="211"/>
      <c r="C552" s="110">
        <v>992</v>
      </c>
      <c r="D552" s="10" t="s">
        <v>209</v>
      </c>
      <c r="E552" s="119">
        <v>1200356</v>
      </c>
      <c r="F552" s="118">
        <v>450178</v>
      </c>
      <c r="G552" s="120"/>
      <c r="H552" s="120"/>
      <c r="I552" s="333">
        <f>SUM(F552/E552*100)</f>
        <v>37.50370723352072</v>
      </c>
    </row>
    <row r="553" spans="1:9" s="59" customFormat="1" ht="16.5" thickBot="1">
      <c r="A553" s="406"/>
      <c r="B553" s="663"/>
      <c r="C553" s="315"/>
      <c r="D553" s="656"/>
      <c r="E553" s="407"/>
      <c r="F553" s="410"/>
      <c r="G553" s="341"/>
      <c r="H553" s="341"/>
      <c r="I553" s="408"/>
    </row>
    <row r="554" spans="1:9" s="59" customFormat="1" ht="15.75">
      <c r="A554" s="177"/>
      <c r="B554" s="178"/>
      <c r="C554" s="127"/>
      <c r="D554" s="10"/>
      <c r="E554" s="118"/>
      <c r="F554" s="118"/>
      <c r="G554" s="120"/>
      <c r="H554" s="120"/>
      <c r="I554" s="120"/>
    </row>
    <row r="555" spans="1:7" s="217" customFormat="1" ht="24" customHeight="1">
      <c r="A555" s="212"/>
      <c r="B555" s="213" t="s">
        <v>210</v>
      </c>
      <c r="C555" s="212"/>
      <c r="D555" s="214"/>
      <c r="E555" s="215"/>
      <c r="F555" s="216"/>
      <c r="G555" s="214"/>
    </row>
    <row r="556" spans="1:7" s="217" customFormat="1" ht="18.75">
      <c r="A556" s="193"/>
      <c r="B556" s="193" t="s">
        <v>2</v>
      </c>
      <c r="C556" s="212"/>
      <c r="D556" s="214"/>
      <c r="E556" s="215"/>
      <c r="F556" s="216"/>
      <c r="G556" s="214"/>
    </row>
    <row r="557" spans="1:9" s="21" customFormat="1" ht="15.75">
      <c r="A557" s="80" t="s">
        <v>3</v>
      </c>
      <c r="B557" s="14" t="s">
        <v>4</v>
      </c>
      <c r="C557" s="104" t="s">
        <v>182</v>
      </c>
      <c r="D557" s="16" t="s">
        <v>211</v>
      </c>
      <c r="E557" s="16" t="s">
        <v>183</v>
      </c>
      <c r="F557" s="16" t="s">
        <v>8</v>
      </c>
      <c r="G557" s="16" t="s">
        <v>9</v>
      </c>
      <c r="H557" s="218"/>
      <c r="I557" s="16" t="s">
        <v>9</v>
      </c>
    </row>
    <row r="558" spans="1:15" s="221" customFormat="1" ht="12.75" customHeight="1">
      <c r="A558" s="219">
        <v>1</v>
      </c>
      <c r="B558" s="219">
        <v>2</v>
      </c>
      <c r="C558" s="219">
        <v>3</v>
      </c>
      <c r="D558" s="219">
        <v>4</v>
      </c>
      <c r="E558" s="219">
        <v>5</v>
      </c>
      <c r="F558" s="219">
        <v>6</v>
      </c>
      <c r="G558" s="220"/>
      <c r="I558" s="219">
        <v>7</v>
      </c>
      <c r="L558" s="222"/>
      <c r="M558" s="222"/>
      <c r="N558" s="222"/>
      <c r="O558" s="222"/>
    </row>
    <row r="559" spans="1:9" s="59" customFormat="1" ht="15.75" customHeight="1">
      <c r="A559" s="29" t="s">
        <v>10</v>
      </c>
      <c r="B559" s="65"/>
      <c r="C559" s="113"/>
      <c r="D559" s="67" t="s">
        <v>11</v>
      </c>
      <c r="E559" s="33">
        <f>SUM(E561+E565)</f>
        <v>17210</v>
      </c>
      <c r="F559" s="33">
        <f>SUM(F561+F565)</f>
        <v>174.11</v>
      </c>
      <c r="G559" s="94"/>
      <c r="I559" s="96">
        <f>SUM(F559/E559*100)</f>
        <v>1.0116792562463683</v>
      </c>
    </row>
    <row r="560" spans="1:9" s="59" customFormat="1" ht="13.5" customHeight="1">
      <c r="A560" s="223"/>
      <c r="B560" s="177"/>
      <c r="C560" s="15"/>
      <c r="D560" s="102"/>
      <c r="E560" s="63"/>
      <c r="F560" s="63"/>
      <c r="G560" s="224"/>
      <c r="I560" s="100"/>
    </row>
    <row r="561" spans="1:9" s="59" customFormat="1" ht="15.75">
      <c r="A561" s="60"/>
      <c r="B561" s="225" t="s">
        <v>212</v>
      </c>
      <c r="C561" s="115"/>
      <c r="D561" s="10" t="s">
        <v>213</v>
      </c>
      <c r="E561" s="63">
        <f>SUM(E563:E563)</f>
        <v>17000</v>
      </c>
      <c r="F561" s="63">
        <f>SUM(F563:F563)</f>
        <v>0</v>
      </c>
      <c r="G561" s="224"/>
      <c r="I561" s="100">
        <f>SUM(F561/E561*100)</f>
        <v>0</v>
      </c>
    </row>
    <row r="562" spans="1:9" s="59" customFormat="1" ht="13.5" customHeight="1">
      <c r="A562" s="60"/>
      <c r="B562" s="177"/>
      <c r="C562" s="115"/>
      <c r="D562" s="102"/>
      <c r="E562" s="226"/>
      <c r="F562" s="53"/>
      <c r="G562" s="224"/>
      <c r="I562" s="100"/>
    </row>
    <row r="563" spans="1:9" s="59" customFormat="1" ht="15.75">
      <c r="A563" s="60"/>
      <c r="B563" s="177"/>
      <c r="C563" s="49">
        <v>4300</v>
      </c>
      <c r="D563" s="102" t="s">
        <v>214</v>
      </c>
      <c r="E563" s="53">
        <v>17000</v>
      </c>
      <c r="F563" s="53">
        <v>0</v>
      </c>
      <c r="G563" s="227"/>
      <c r="H563" s="228"/>
      <c r="I563" s="53">
        <f>SUM(F563/E563*100)</f>
        <v>0</v>
      </c>
    </row>
    <row r="564" spans="1:9" s="59" customFormat="1" ht="15" customHeight="1">
      <c r="A564" s="60"/>
      <c r="B564" s="177"/>
      <c r="C564" s="115"/>
      <c r="D564" s="102"/>
      <c r="E564" s="84"/>
      <c r="F564" s="53"/>
      <c r="G564" s="224"/>
      <c r="I564" s="100"/>
    </row>
    <row r="565" spans="1:9" s="59" customFormat="1" ht="15.75">
      <c r="A565" s="60"/>
      <c r="B565" s="225" t="s">
        <v>215</v>
      </c>
      <c r="C565" s="115"/>
      <c r="D565" s="10" t="s">
        <v>216</v>
      </c>
      <c r="E565" s="229">
        <f>SUM(E567)</f>
        <v>210</v>
      </c>
      <c r="F565" s="63">
        <f>SUM(F567)</f>
        <v>174.11</v>
      </c>
      <c r="G565" s="224"/>
      <c r="I565" s="100">
        <f>SUM(F567/E565*100)</f>
        <v>82.9095238095238</v>
      </c>
    </row>
    <row r="566" spans="1:9" s="59" customFormat="1" ht="13.5" customHeight="1">
      <c r="A566" s="60"/>
      <c r="B566" s="230"/>
      <c r="C566" s="115"/>
      <c r="D566" s="10"/>
      <c r="E566" s="229"/>
      <c r="F566" s="63"/>
      <c r="G566" s="224"/>
      <c r="I566" s="100"/>
    </row>
    <row r="567" spans="1:9" s="59" customFormat="1" ht="15.75">
      <c r="A567" s="60"/>
      <c r="B567" s="177"/>
      <c r="C567" s="49">
        <v>2850</v>
      </c>
      <c r="D567" s="102" t="s">
        <v>217</v>
      </c>
      <c r="E567" s="100">
        <v>210</v>
      </c>
      <c r="F567" s="53">
        <v>174.11</v>
      </c>
      <c r="G567" s="224"/>
      <c r="I567" s="100">
        <f>SUM(F567/E567*100)</f>
        <v>82.9095238095238</v>
      </c>
    </row>
    <row r="568" spans="1:9" s="59" customFormat="1" ht="15.75">
      <c r="A568" s="60"/>
      <c r="B568" s="177"/>
      <c r="C568" s="115"/>
      <c r="D568" s="102" t="s">
        <v>218</v>
      </c>
      <c r="E568" s="84"/>
      <c r="F568" s="53"/>
      <c r="G568" s="224"/>
      <c r="I568" s="100"/>
    </row>
    <row r="569" spans="1:9" s="59" customFormat="1" ht="13.5" customHeight="1">
      <c r="A569" s="60"/>
      <c r="B569" s="177"/>
      <c r="C569" s="115"/>
      <c r="D569" s="102"/>
      <c r="E569" s="84"/>
      <c r="F569" s="53"/>
      <c r="G569" s="224"/>
      <c r="I569" s="100"/>
    </row>
    <row r="570" spans="1:9" s="59" customFormat="1" ht="15.75" customHeight="1">
      <c r="A570" s="29" t="s">
        <v>21</v>
      </c>
      <c r="B570" s="65"/>
      <c r="C570" s="104"/>
      <c r="D570" s="67" t="s">
        <v>22</v>
      </c>
      <c r="E570" s="33">
        <f>SUM(E572+E577)</f>
        <v>244256.84999999998</v>
      </c>
      <c r="F570" s="33">
        <f>SUM(F572+F577)</f>
        <v>229272.82</v>
      </c>
      <c r="G570" s="94"/>
      <c r="I570" s="96">
        <f>SUM(F570/E570*100)</f>
        <v>93.86546170557756</v>
      </c>
    </row>
    <row r="571" spans="1:9" s="59" customFormat="1" ht="13.5" customHeight="1">
      <c r="A571" s="60"/>
      <c r="B571" s="177"/>
      <c r="C571" s="115"/>
      <c r="D571" s="102"/>
      <c r="E571" s="84"/>
      <c r="F571" s="53"/>
      <c r="G571" s="224"/>
      <c r="I571" s="100"/>
    </row>
    <row r="572" spans="1:9" s="125" customFormat="1" ht="15.75">
      <c r="A572" s="110"/>
      <c r="B572" s="225" t="s">
        <v>219</v>
      </c>
      <c r="C572" s="187"/>
      <c r="D572" s="10" t="s">
        <v>24</v>
      </c>
      <c r="E572" s="63">
        <f>SUM(E574+E575)</f>
        <v>240340.74</v>
      </c>
      <c r="F572" s="63">
        <f>SUM(F574+F575)</f>
        <v>227356.71000000002</v>
      </c>
      <c r="G572" s="231"/>
      <c r="I572" s="100">
        <f>SUM(F572/E572*100)</f>
        <v>94.59765747579874</v>
      </c>
    </row>
    <row r="573" spans="1:9" s="59" customFormat="1" ht="13.5" customHeight="1">
      <c r="A573" s="60"/>
      <c r="B573" s="177"/>
      <c r="C573" s="115"/>
      <c r="D573" s="102"/>
      <c r="E573" s="84"/>
      <c r="F573" s="53"/>
      <c r="G573" s="224"/>
      <c r="I573" s="100"/>
    </row>
    <row r="574" spans="1:9" s="59" customFormat="1" ht="15.75">
      <c r="A574" s="60"/>
      <c r="B574" s="177"/>
      <c r="C574" s="49">
        <v>4300</v>
      </c>
      <c r="D574" s="102" t="s">
        <v>214</v>
      </c>
      <c r="E574" s="53">
        <v>36413.45</v>
      </c>
      <c r="F574" s="53">
        <v>23429.42</v>
      </c>
      <c r="G574" s="227"/>
      <c r="H574" s="228"/>
      <c r="I574" s="53">
        <f>SUM(F574/E574*100)</f>
        <v>64.34276345690947</v>
      </c>
    </row>
    <row r="575" spans="1:9" s="59" customFormat="1" ht="15.75">
      <c r="A575" s="60"/>
      <c r="B575" s="177"/>
      <c r="C575" s="49">
        <v>4430</v>
      </c>
      <c r="D575" s="102" t="s">
        <v>221</v>
      </c>
      <c r="E575" s="53">
        <v>203927.29</v>
      </c>
      <c r="F575" s="53">
        <v>203927.29</v>
      </c>
      <c r="G575" s="227"/>
      <c r="H575" s="228"/>
      <c r="I575" s="53">
        <f>SUM(F575/E575*100)</f>
        <v>100</v>
      </c>
    </row>
    <row r="576" spans="1:9" s="59" customFormat="1" ht="15.75">
      <c r="A576" s="60"/>
      <c r="B576" s="177"/>
      <c r="C576" s="49"/>
      <c r="D576" s="102"/>
      <c r="E576" s="53"/>
      <c r="F576" s="53"/>
      <c r="G576" s="227"/>
      <c r="H576" s="228"/>
      <c r="I576" s="53"/>
    </row>
    <row r="577" spans="1:9" s="59" customFormat="1" ht="15.75">
      <c r="A577" s="60"/>
      <c r="B577" s="225" t="s">
        <v>220</v>
      </c>
      <c r="C577" s="49"/>
      <c r="D577" s="10" t="s">
        <v>14</v>
      </c>
      <c r="E577" s="63">
        <f>SUM(E579)</f>
        <v>3916.11</v>
      </c>
      <c r="F577" s="63">
        <f>SUM(F579)</f>
        <v>1916.11</v>
      </c>
      <c r="G577" s="227"/>
      <c r="H577" s="228"/>
      <c r="I577" s="53">
        <f>SUM(F577/E577*100)</f>
        <v>48.928911598499525</v>
      </c>
    </row>
    <row r="578" spans="1:9" s="59" customFormat="1" ht="15.75">
      <c r="A578" s="60"/>
      <c r="B578" s="177"/>
      <c r="C578" s="49"/>
      <c r="D578" s="102"/>
      <c r="E578" s="53"/>
      <c r="F578" s="53"/>
      <c r="G578" s="227"/>
      <c r="H578" s="228"/>
      <c r="I578" s="53"/>
    </row>
    <row r="579" spans="1:9" s="59" customFormat="1" ht="15.75">
      <c r="A579" s="60"/>
      <c r="B579" s="177"/>
      <c r="C579" s="49">
        <v>4430</v>
      </c>
      <c r="D579" s="102" t="s">
        <v>221</v>
      </c>
      <c r="E579" s="53">
        <v>3916.11</v>
      </c>
      <c r="F579" s="53">
        <v>1916.11</v>
      </c>
      <c r="G579" s="227"/>
      <c r="H579" s="228"/>
      <c r="I579" s="53">
        <f>SUM(F579/E579*100)</f>
        <v>48.928911598499525</v>
      </c>
    </row>
    <row r="580" spans="1:9" s="59" customFormat="1" ht="15.75">
      <c r="A580" s="60"/>
      <c r="B580" s="177"/>
      <c r="C580" s="49"/>
      <c r="D580" s="102"/>
      <c r="E580" s="53"/>
      <c r="F580" s="53"/>
      <c r="G580" s="227"/>
      <c r="H580" s="228"/>
      <c r="I580" s="53"/>
    </row>
    <row r="581" spans="1:9" s="21" customFormat="1" ht="15.75" customHeight="1">
      <c r="A581" s="65">
        <v>150</v>
      </c>
      <c r="B581" s="30"/>
      <c r="C581" s="66"/>
      <c r="D581" s="67" t="s">
        <v>27</v>
      </c>
      <c r="E581" s="33">
        <f>SUM(E583)</f>
        <v>188450</v>
      </c>
      <c r="F581" s="33">
        <f>SUM(F583)</f>
        <v>151386.57</v>
      </c>
      <c r="G581" s="34"/>
      <c r="H581" s="34"/>
      <c r="I581" s="35">
        <f>SUM(F581/E581*100)</f>
        <v>80.33248607057575</v>
      </c>
    </row>
    <row r="582" spans="1:9" s="21" customFormat="1" ht="15.75" customHeight="1">
      <c r="A582" s="68"/>
      <c r="B582" s="69"/>
      <c r="C582" s="70"/>
      <c r="D582" s="62"/>
      <c r="E582" s="71"/>
      <c r="F582" s="71"/>
      <c r="G582" s="20"/>
      <c r="H582" s="20"/>
      <c r="I582" s="72"/>
    </row>
    <row r="583" spans="1:9" s="21" customFormat="1" ht="15.75" customHeight="1">
      <c r="A583" s="60"/>
      <c r="B583" s="73" t="s">
        <v>28</v>
      </c>
      <c r="C583" s="74"/>
      <c r="D583" s="39" t="s">
        <v>29</v>
      </c>
      <c r="E583" s="63">
        <f>SUM(E585+E586+E587+E590+E591+E592+E593+E594+E595+E596+E597+E598+E600+E602)</f>
        <v>188450</v>
      </c>
      <c r="F583" s="63">
        <f>SUM(F585+F586+F587+F590+F591+F592+F593+F594+F595+F596+F597+F598+F600+F602)</f>
        <v>151386.57</v>
      </c>
      <c r="I583" s="43">
        <f>SUM(F583/E583*100)</f>
        <v>80.33248607057575</v>
      </c>
    </row>
    <row r="584" spans="1:9" s="21" customFormat="1" ht="15.75" customHeight="1">
      <c r="A584" s="60"/>
      <c r="B584" s="49"/>
      <c r="C584" s="50"/>
      <c r="D584" s="51"/>
      <c r="E584" s="53"/>
      <c r="F584" s="53"/>
      <c r="I584" s="43"/>
    </row>
    <row r="585" spans="1:9" s="59" customFormat="1" ht="16.5" customHeight="1">
      <c r="A585" s="159"/>
      <c r="B585" s="49"/>
      <c r="C585" s="153">
        <v>4017</v>
      </c>
      <c r="D585" s="51" t="s">
        <v>222</v>
      </c>
      <c r="E585" s="52">
        <v>66257</v>
      </c>
      <c r="F585" s="123">
        <v>54988.49</v>
      </c>
      <c r="G585" s="166"/>
      <c r="H585" s="167"/>
      <c r="I585" s="117">
        <f>SUM(F585/E585*100)</f>
        <v>82.99272529694976</v>
      </c>
    </row>
    <row r="586" spans="1:9" s="59" customFormat="1" ht="16.5" customHeight="1">
      <c r="A586" s="159"/>
      <c r="B586" s="49"/>
      <c r="C586" s="153">
        <v>4019</v>
      </c>
      <c r="D586" s="51" t="s">
        <v>222</v>
      </c>
      <c r="E586" s="52">
        <v>11693</v>
      </c>
      <c r="F586" s="123">
        <v>9703.77</v>
      </c>
      <c r="G586" s="166"/>
      <c r="H586" s="167"/>
      <c r="I586" s="117">
        <f>SUM(F586/E586*100)</f>
        <v>82.98785598221158</v>
      </c>
    </row>
    <row r="587" spans="1:21" s="59" customFormat="1" ht="16.5" thickBot="1">
      <c r="A587" s="232"/>
      <c r="B587" s="233"/>
      <c r="C587" s="154">
        <v>4117</v>
      </c>
      <c r="D587" s="91" t="s">
        <v>223</v>
      </c>
      <c r="E587" s="92">
        <v>14674</v>
      </c>
      <c r="F587" s="130">
        <v>10161.75</v>
      </c>
      <c r="G587" s="163"/>
      <c r="H587" s="163"/>
      <c r="I587" s="234">
        <f>SUM(F587/E587*100)</f>
        <v>69.25003407387216</v>
      </c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</row>
    <row r="588" spans="1:15" s="235" customFormat="1" ht="15.75" customHeight="1" thickBot="1">
      <c r="A588" s="219">
        <v>1</v>
      </c>
      <c r="B588" s="219">
        <v>2</v>
      </c>
      <c r="C588" s="219">
        <v>3</v>
      </c>
      <c r="D588" s="219">
        <v>4</v>
      </c>
      <c r="E588" s="219">
        <v>5</v>
      </c>
      <c r="F588" s="219">
        <v>6</v>
      </c>
      <c r="G588" s="220"/>
      <c r="H588" s="221"/>
      <c r="I588" s="219">
        <v>7</v>
      </c>
      <c r="L588" s="222"/>
      <c r="M588" s="222"/>
      <c r="N588" s="222"/>
      <c r="O588" s="222"/>
    </row>
    <row r="589" spans="1:21" s="59" customFormat="1" ht="7.5" customHeight="1">
      <c r="A589" s="159"/>
      <c r="B589" s="49"/>
      <c r="C589" s="153"/>
      <c r="D589" s="51"/>
      <c r="E589" s="57"/>
      <c r="F589" s="123"/>
      <c r="G589" s="102"/>
      <c r="H589" s="102"/>
      <c r="I589" s="43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</row>
    <row r="590" spans="1:21" s="59" customFormat="1" ht="15.75">
      <c r="A590" s="159"/>
      <c r="B590" s="49"/>
      <c r="C590" s="153">
        <v>4119</v>
      </c>
      <c r="D590" s="51" t="s">
        <v>223</v>
      </c>
      <c r="E590" s="57">
        <v>2589</v>
      </c>
      <c r="F590" s="123">
        <v>1793.27</v>
      </c>
      <c r="G590" s="102"/>
      <c r="H590" s="102"/>
      <c r="I590" s="43">
        <f aca="true" t="shared" si="2" ref="I590:I602">SUM(F590/E590*100)</f>
        <v>69.26496716879103</v>
      </c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</row>
    <row r="591" spans="1:21" s="59" customFormat="1" ht="15.75">
      <c r="A591" s="159"/>
      <c r="B591" s="49"/>
      <c r="C591" s="153">
        <v>4127</v>
      </c>
      <c r="D591" s="51" t="s">
        <v>224</v>
      </c>
      <c r="E591" s="52">
        <v>2367</v>
      </c>
      <c r="F591" s="123">
        <v>1589.34</v>
      </c>
      <c r="G591" s="98"/>
      <c r="H591" s="102"/>
      <c r="I591" s="100">
        <f t="shared" si="2"/>
        <v>67.14575411913815</v>
      </c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</row>
    <row r="592" spans="1:21" s="59" customFormat="1" ht="15.75">
      <c r="A592" s="159"/>
      <c r="B592" s="49"/>
      <c r="C592" s="153">
        <v>4129</v>
      </c>
      <c r="D592" s="51" t="s">
        <v>224</v>
      </c>
      <c r="E592" s="52">
        <v>418</v>
      </c>
      <c r="F592" s="123">
        <v>280.52</v>
      </c>
      <c r="G592" s="98"/>
      <c r="H592" s="102"/>
      <c r="I592" s="100">
        <f>SUM(F592/E592*100)</f>
        <v>67.11004784688996</v>
      </c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</row>
    <row r="593" spans="1:9" s="59" customFormat="1" ht="15.75">
      <c r="A593" s="159"/>
      <c r="B593" s="49"/>
      <c r="C593" s="153">
        <v>4177</v>
      </c>
      <c r="D593" s="51" t="s">
        <v>225</v>
      </c>
      <c r="E593" s="52">
        <v>54912</v>
      </c>
      <c r="F593" s="123">
        <v>42984.08</v>
      </c>
      <c r="G593" s="166"/>
      <c r="H593" s="167"/>
      <c r="I593" s="117">
        <f t="shared" si="2"/>
        <v>78.27811771561773</v>
      </c>
    </row>
    <row r="594" spans="1:9" s="59" customFormat="1" ht="15.75">
      <c r="A594" s="159"/>
      <c r="B594" s="49"/>
      <c r="C594" s="153">
        <v>4179</v>
      </c>
      <c r="D594" s="51" t="s">
        <v>225</v>
      </c>
      <c r="E594" s="52">
        <v>9690</v>
      </c>
      <c r="F594" s="123">
        <v>7395.62</v>
      </c>
      <c r="G594" s="166"/>
      <c r="H594" s="167"/>
      <c r="I594" s="117">
        <f t="shared" si="2"/>
        <v>76.32218782249743</v>
      </c>
    </row>
    <row r="595" spans="1:256" s="169" customFormat="1" ht="15.75">
      <c r="A595" s="159"/>
      <c r="B595" s="158"/>
      <c r="C595" s="153">
        <v>4217</v>
      </c>
      <c r="D595" s="51" t="s">
        <v>226</v>
      </c>
      <c r="E595" s="57">
        <v>3060</v>
      </c>
      <c r="F595" s="53">
        <v>1785</v>
      </c>
      <c r="G595" s="120"/>
      <c r="H595" s="120"/>
      <c r="I595" s="176">
        <f t="shared" si="2"/>
        <v>58.333333333333336</v>
      </c>
      <c r="K595" s="102"/>
      <c r="M595" s="102"/>
      <c r="O595" s="102"/>
      <c r="Q595" s="102"/>
      <c r="S595" s="102"/>
      <c r="U595" s="102"/>
      <c r="W595" s="102"/>
      <c r="Y595" s="102"/>
      <c r="AA595" s="102"/>
      <c r="AC595" s="102"/>
      <c r="AE595" s="102"/>
      <c r="AG595" s="102"/>
      <c r="AI595" s="102"/>
      <c r="AK595" s="102"/>
      <c r="AM595" s="102"/>
      <c r="AO595" s="102"/>
      <c r="AQ595" s="102"/>
      <c r="AS595" s="102"/>
      <c r="AU595" s="102"/>
      <c r="AW595" s="102"/>
      <c r="AY595" s="102"/>
      <c r="BA595" s="102"/>
      <c r="BC595" s="102"/>
      <c r="BE595" s="102"/>
      <c r="BG595" s="102"/>
      <c r="BI595" s="102"/>
      <c r="BK595" s="102"/>
      <c r="BM595" s="102"/>
      <c r="BO595" s="102"/>
      <c r="BQ595" s="102"/>
      <c r="BS595" s="102"/>
      <c r="BU595" s="102"/>
      <c r="BW595" s="102"/>
      <c r="BY595" s="102"/>
      <c r="CA595" s="102"/>
      <c r="CC595" s="102"/>
      <c r="CE595" s="102"/>
      <c r="CG595" s="102"/>
      <c r="CI595" s="102"/>
      <c r="CK595" s="102"/>
      <c r="CM595" s="102"/>
      <c r="CO595" s="102"/>
      <c r="CQ595" s="102"/>
      <c r="CS595" s="102"/>
      <c r="CU595" s="102"/>
      <c r="CW595" s="102"/>
      <c r="CY595" s="102"/>
      <c r="DA595" s="102"/>
      <c r="DC595" s="102"/>
      <c r="DE595" s="102"/>
      <c r="DG595" s="102"/>
      <c r="DI595" s="102"/>
      <c r="DK595" s="102"/>
      <c r="DM595" s="102"/>
      <c r="DO595" s="102"/>
      <c r="DQ595" s="102"/>
      <c r="DS595" s="102"/>
      <c r="DU595" s="102"/>
      <c r="DW595" s="102"/>
      <c r="DY595" s="102"/>
      <c r="EA595" s="102"/>
      <c r="EC595" s="102"/>
      <c r="EE595" s="102"/>
      <c r="EG595" s="102"/>
      <c r="EI595" s="102"/>
      <c r="EK595" s="102"/>
      <c r="EM595" s="102"/>
      <c r="EO595" s="102"/>
      <c r="EQ595" s="102"/>
      <c r="ES595" s="102"/>
      <c r="EU595" s="102"/>
      <c r="EW595" s="102"/>
      <c r="EY595" s="102"/>
      <c r="FA595" s="102"/>
      <c r="FC595" s="102"/>
      <c r="FE595" s="102"/>
      <c r="FG595" s="102"/>
      <c r="FI595" s="102"/>
      <c r="FK595" s="102"/>
      <c r="FM595" s="102"/>
      <c r="FO595" s="102"/>
      <c r="FQ595" s="102"/>
      <c r="FS595" s="102"/>
      <c r="FU595" s="102"/>
      <c r="FW595" s="102"/>
      <c r="FY595" s="102"/>
      <c r="GA595" s="102"/>
      <c r="GC595" s="102"/>
      <c r="GE595" s="102"/>
      <c r="GG595" s="102"/>
      <c r="GI595" s="102"/>
      <c r="GK595" s="102"/>
      <c r="GM595" s="102"/>
      <c r="GO595" s="102"/>
      <c r="GQ595" s="102"/>
      <c r="GS595" s="102"/>
      <c r="GU595" s="102"/>
      <c r="GW595" s="102"/>
      <c r="GY595" s="102"/>
      <c r="HA595" s="102"/>
      <c r="HC595" s="102"/>
      <c r="HE595" s="102"/>
      <c r="HG595" s="102"/>
      <c r="HI595" s="102"/>
      <c r="HK595" s="102"/>
      <c r="HM595" s="102"/>
      <c r="HO595" s="102"/>
      <c r="HQ595" s="102"/>
      <c r="HS595" s="102"/>
      <c r="HU595" s="102"/>
      <c r="HW595" s="102"/>
      <c r="HY595" s="102"/>
      <c r="IA595" s="102"/>
      <c r="IC595" s="102"/>
      <c r="IE595" s="102"/>
      <c r="IG595" s="102"/>
      <c r="II595" s="102"/>
      <c r="IK595" s="102"/>
      <c r="IM595" s="102"/>
      <c r="IO595" s="102"/>
      <c r="IQ595" s="102"/>
      <c r="IS595" s="102"/>
      <c r="IU595" s="102"/>
      <c r="IV595" s="59"/>
    </row>
    <row r="596" spans="1:256" s="169" customFormat="1" ht="15.75">
      <c r="A596" s="159"/>
      <c r="B596" s="158"/>
      <c r="C596" s="153">
        <v>4219</v>
      </c>
      <c r="D596" s="51" t="s">
        <v>226</v>
      </c>
      <c r="E596" s="57">
        <v>540</v>
      </c>
      <c r="F596" s="53">
        <v>315</v>
      </c>
      <c r="G596" s="120"/>
      <c r="H596" s="120"/>
      <c r="I596" s="176">
        <f t="shared" si="2"/>
        <v>58.333333333333336</v>
      </c>
      <c r="K596" s="102"/>
      <c r="M596" s="102"/>
      <c r="O596" s="102"/>
      <c r="Q596" s="102"/>
      <c r="S596" s="102"/>
      <c r="U596" s="102"/>
      <c r="W596" s="102"/>
      <c r="Y596" s="102"/>
      <c r="AA596" s="102"/>
      <c r="AC596" s="102"/>
      <c r="AE596" s="102"/>
      <c r="AG596" s="102"/>
      <c r="AI596" s="102"/>
      <c r="AK596" s="102"/>
      <c r="AM596" s="102"/>
      <c r="AO596" s="102"/>
      <c r="AQ596" s="102"/>
      <c r="AS596" s="102"/>
      <c r="AU596" s="102"/>
      <c r="AW596" s="102"/>
      <c r="AY596" s="102"/>
      <c r="BA596" s="102"/>
      <c r="BC596" s="102"/>
      <c r="BE596" s="102"/>
      <c r="BG596" s="102"/>
      <c r="BI596" s="102"/>
      <c r="BK596" s="102"/>
      <c r="BM596" s="102"/>
      <c r="BO596" s="102"/>
      <c r="BQ596" s="102"/>
      <c r="BS596" s="102"/>
      <c r="BU596" s="102"/>
      <c r="BW596" s="102"/>
      <c r="BY596" s="102"/>
      <c r="CA596" s="102"/>
      <c r="CC596" s="102"/>
      <c r="CE596" s="102"/>
      <c r="CG596" s="102"/>
      <c r="CI596" s="102"/>
      <c r="CK596" s="102"/>
      <c r="CM596" s="102"/>
      <c r="CO596" s="102"/>
      <c r="CQ596" s="102"/>
      <c r="CS596" s="102"/>
      <c r="CU596" s="102"/>
      <c r="CW596" s="102"/>
      <c r="CY596" s="102"/>
      <c r="DA596" s="102"/>
      <c r="DC596" s="102"/>
      <c r="DE596" s="102"/>
      <c r="DG596" s="102"/>
      <c r="DI596" s="102"/>
      <c r="DK596" s="102"/>
      <c r="DM596" s="102"/>
      <c r="DO596" s="102"/>
      <c r="DQ596" s="102"/>
      <c r="DS596" s="102"/>
      <c r="DU596" s="102"/>
      <c r="DW596" s="102"/>
      <c r="DY596" s="102"/>
      <c r="EA596" s="102"/>
      <c r="EC596" s="102"/>
      <c r="EE596" s="102"/>
      <c r="EG596" s="102"/>
      <c r="EI596" s="102"/>
      <c r="EK596" s="102"/>
      <c r="EM596" s="102"/>
      <c r="EO596" s="102"/>
      <c r="EQ596" s="102"/>
      <c r="ES596" s="102"/>
      <c r="EU596" s="102"/>
      <c r="EW596" s="102"/>
      <c r="EY596" s="102"/>
      <c r="FA596" s="102"/>
      <c r="FC596" s="102"/>
      <c r="FE596" s="102"/>
      <c r="FG596" s="102"/>
      <c r="FI596" s="102"/>
      <c r="FK596" s="102"/>
      <c r="FM596" s="102"/>
      <c r="FO596" s="102"/>
      <c r="FQ596" s="102"/>
      <c r="FS596" s="102"/>
      <c r="FU596" s="102"/>
      <c r="FW596" s="102"/>
      <c r="FY596" s="102"/>
      <c r="GA596" s="102"/>
      <c r="GC596" s="102"/>
      <c r="GE596" s="102"/>
      <c r="GG596" s="102"/>
      <c r="GI596" s="102"/>
      <c r="GK596" s="102"/>
      <c r="GM596" s="102"/>
      <c r="GO596" s="102"/>
      <c r="GQ596" s="102"/>
      <c r="GS596" s="102"/>
      <c r="GU596" s="102"/>
      <c r="GW596" s="102"/>
      <c r="GY596" s="102"/>
      <c r="HA596" s="102"/>
      <c r="HC596" s="102"/>
      <c r="HE596" s="102"/>
      <c r="HG596" s="102"/>
      <c r="HI596" s="102"/>
      <c r="HK596" s="102"/>
      <c r="HM596" s="102"/>
      <c r="HO596" s="102"/>
      <c r="HQ596" s="102"/>
      <c r="HS596" s="102"/>
      <c r="HU596" s="102"/>
      <c r="HW596" s="102"/>
      <c r="HY596" s="102"/>
      <c r="IA596" s="102"/>
      <c r="IC596" s="102"/>
      <c r="IE596" s="102"/>
      <c r="IG596" s="102"/>
      <c r="II596" s="102"/>
      <c r="IK596" s="102"/>
      <c r="IM596" s="102"/>
      <c r="IO596" s="102"/>
      <c r="IQ596" s="102"/>
      <c r="IS596" s="102"/>
      <c r="IU596" s="102"/>
      <c r="IV596" s="59"/>
    </row>
    <row r="597" spans="1:9" s="59" customFormat="1" ht="15.75">
      <c r="A597" s="159"/>
      <c r="B597" s="49"/>
      <c r="C597" s="153">
        <v>4307</v>
      </c>
      <c r="D597" s="51" t="s">
        <v>214</v>
      </c>
      <c r="E597" s="52">
        <v>17009</v>
      </c>
      <c r="F597" s="123">
        <v>15265.98</v>
      </c>
      <c r="G597" s="166"/>
      <c r="H597" s="167"/>
      <c r="I597" s="117">
        <f t="shared" si="2"/>
        <v>89.75236639426186</v>
      </c>
    </row>
    <row r="598" spans="1:9" s="59" customFormat="1" ht="15.75">
      <c r="A598" s="159"/>
      <c r="B598" s="49"/>
      <c r="C598" s="153">
        <v>4309</v>
      </c>
      <c r="D598" s="51" t="s">
        <v>214</v>
      </c>
      <c r="E598" s="52">
        <v>3001</v>
      </c>
      <c r="F598" s="123">
        <v>2883.75</v>
      </c>
      <c r="G598" s="166"/>
      <c r="H598" s="167"/>
      <c r="I598" s="117">
        <f t="shared" si="2"/>
        <v>96.09296901032988</v>
      </c>
    </row>
    <row r="599" spans="1:21" s="59" customFormat="1" ht="15.75">
      <c r="A599" s="159"/>
      <c r="B599" s="49"/>
      <c r="C599" s="153">
        <v>4367</v>
      </c>
      <c r="D599" s="51" t="s">
        <v>385</v>
      </c>
      <c r="E599" s="52"/>
      <c r="F599" s="53"/>
      <c r="G599" s="98"/>
      <c r="H599" s="102"/>
      <c r="I599" s="117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</row>
    <row r="600" spans="1:21" s="59" customFormat="1" ht="15.75">
      <c r="A600" s="159"/>
      <c r="B600" s="49"/>
      <c r="C600" s="153"/>
      <c r="D600" s="51" t="s">
        <v>383</v>
      </c>
      <c r="E600" s="52">
        <v>1904</v>
      </c>
      <c r="F600" s="53">
        <v>1904</v>
      </c>
      <c r="G600" s="98"/>
      <c r="H600" s="102"/>
      <c r="I600" s="117">
        <f t="shared" si="2"/>
        <v>100</v>
      </c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</row>
    <row r="601" spans="1:21" s="59" customFormat="1" ht="15.75">
      <c r="A601" s="159"/>
      <c r="B601" s="49"/>
      <c r="C601" s="153">
        <v>4369</v>
      </c>
      <c r="D601" s="51" t="s">
        <v>385</v>
      </c>
      <c r="E601" s="52"/>
      <c r="F601" s="53"/>
      <c r="G601" s="98"/>
      <c r="H601" s="102"/>
      <c r="I601" s="117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</row>
    <row r="602" spans="1:21" s="59" customFormat="1" ht="16.5" thickBot="1">
      <c r="A602" s="159"/>
      <c r="B602" s="49"/>
      <c r="C602" s="153"/>
      <c r="D602" s="51" t="s">
        <v>383</v>
      </c>
      <c r="E602" s="57">
        <v>336</v>
      </c>
      <c r="F602" s="53">
        <v>336</v>
      </c>
      <c r="G602" s="102"/>
      <c r="H602" s="102"/>
      <c r="I602" s="176">
        <f t="shared" si="2"/>
        <v>100</v>
      </c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</row>
    <row r="603" spans="1:9" s="59" customFormat="1" ht="15.75" customHeight="1" thickBot="1">
      <c r="A603" s="69">
        <v>600</v>
      </c>
      <c r="B603" s="161" t="s">
        <v>32</v>
      </c>
      <c r="C603" s="69" t="s">
        <v>32</v>
      </c>
      <c r="D603" s="62" t="s">
        <v>229</v>
      </c>
      <c r="E603" s="107">
        <f>SUM(E605+E612+E618+E625+E634+E640)</f>
        <v>7689240.5</v>
      </c>
      <c r="F603" s="107">
        <f>SUM(F605+F612+F618+F625+F634+F640)</f>
        <v>1015461.3500000001</v>
      </c>
      <c r="G603" s="411"/>
      <c r="H603" s="175"/>
      <c r="I603" s="236">
        <f>SUM(F603/E603*100)</f>
        <v>13.20626334941663</v>
      </c>
    </row>
    <row r="604" spans="1:9" s="59" customFormat="1" ht="12" customHeight="1">
      <c r="A604" s="412"/>
      <c r="B604" s="413"/>
      <c r="C604" s="414"/>
      <c r="D604" s="415"/>
      <c r="E604" s="309"/>
      <c r="F604" s="310"/>
      <c r="G604" s="416"/>
      <c r="H604" s="417"/>
      <c r="I604" s="418"/>
    </row>
    <row r="605" spans="1:9" s="59" customFormat="1" ht="15.75" customHeight="1">
      <c r="A605" s="361"/>
      <c r="B605" s="73" t="s">
        <v>230</v>
      </c>
      <c r="C605" s="153"/>
      <c r="D605" s="39" t="s">
        <v>231</v>
      </c>
      <c r="E605" s="88">
        <f>SUM(E607+E609)</f>
        <v>713600</v>
      </c>
      <c r="F605" s="63">
        <f>SUM(F607+F609)</f>
        <v>242400</v>
      </c>
      <c r="G605" s="99"/>
      <c r="I605" s="419">
        <f>SUM(F605/E605*100)</f>
        <v>33.96860986547085</v>
      </c>
    </row>
    <row r="606" spans="1:9" s="59" customFormat="1" ht="12.75" customHeight="1">
      <c r="A606" s="361"/>
      <c r="B606" s="73"/>
      <c r="C606" s="153"/>
      <c r="D606" s="51"/>
      <c r="E606" s="52"/>
      <c r="F606" s="53"/>
      <c r="G606" s="99"/>
      <c r="I606" s="419"/>
    </row>
    <row r="607" spans="1:9" s="59" customFormat="1" ht="15.75" customHeight="1">
      <c r="A607" s="361"/>
      <c r="B607" s="73"/>
      <c r="C607" s="153">
        <v>4300</v>
      </c>
      <c r="D607" s="51" t="s">
        <v>214</v>
      </c>
      <c r="E607" s="52">
        <v>363600</v>
      </c>
      <c r="F607" s="53">
        <v>242400</v>
      </c>
      <c r="G607" s="99"/>
      <c r="I607" s="419">
        <f>SUM(F607/E607*100)</f>
        <v>66.66666666666666</v>
      </c>
    </row>
    <row r="608" spans="1:9" s="59" customFormat="1" ht="15.75">
      <c r="A608" s="361"/>
      <c r="B608" s="346"/>
      <c r="C608" s="153">
        <v>6010</v>
      </c>
      <c r="D608" s="488" t="s">
        <v>232</v>
      </c>
      <c r="E608" s="57"/>
      <c r="F608" s="484"/>
      <c r="G608" s="99"/>
      <c r="I608" s="419"/>
    </row>
    <row r="609" spans="1:9" s="59" customFormat="1" ht="15.75">
      <c r="A609" s="361"/>
      <c r="B609" s="346"/>
      <c r="C609" s="153"/>
      <c r="D609" s="488" t="s">
        <v>233</v>
      </c>
      <c r="E609" s="57">
        <v>350000</v>
      </c>
      <c r="F609" s="484">
        <v>0</v>
      </c>
      <c r="I609" s="419">
        <f>SUM(F609/E609*100)</f>
        <v>0</v>
      </c>
    </row>
    <row r="610" spans="1:9" s="59" customFormat="1" ht="15.75" customHeight="1">
      <c r="A610" s="361"/>
      <c r="B610" s="346"/>
      <c r="C610" s="153"/>
      <c r="D610" s="554" t="s">
        <v>234</v>
      </c>
      <c r="E610" s="57"/>
      <c r="F610" s="484"/>
      <c r="I610" s="419"/>
    </row>
    <row r="611" spans="1:9" s="59" customFormat="1" ht="9.75" customHeight="1">
      <c r="A611" s="361"/>
      <c r="B611" s="73"/>
      <c r="C611" s="153"/>
      <c r="D611" s="51"/>
      <c r="E611" s="52"/>
      <c r="F611" s="53"/>
      <c r="G611" s="99"/>
      <c r="I611" s="419"/>
    </row>
    <row r="612" spans="1:9" s="59" customFormat="1" ht="15.75" customHeight="1">
      <c r="A612" s="361"/>
      <c r="B612" s="73" t="s">
        <v>400</v>
      </c>
      <c r="C612" s="153"/>
      <c r="D612" s="405" t="s">
        <v>401</v>
      </c>
      <c r="E612" s="474">
        <f>SUM(E616)</f>
        <v>900000</v>
      </c>
      <c r="F612" s="383">
        <f>SUM(F616)</f>
        <v>0</v>
      </c>
      <c r="G612" s="99"/>
      <c r="I612" s="419">
        <f>SUM(F612/E612*100)</f>
        <v>0</v>
      </c>
    </row>
    <row r="613" spans="1:9" s="59" customFormat="1" ht="10.5" customHeight="1">
      <c r="A613" s="361"/>
      <c r="B613" s="73"/>
      <c r="C613" s="153"/>
      <c r="D613" s="51"/>
      <c r="E613" s="52"/>
      <c r="F613" s="53"/>
      <c r="G613" s="99"/>
      <c r="I613" s="419"/>
    </row>
    <row r="614" spans="1:9" s="59" customFormat="1" ht="15.75" customHeight="1">
      <c r="A614" s="361"/>
      <c r="B614" s="49"/>
      <c r="C614" s="153">
        <v>6300</v>
      </c>
      <c r="D614" s="51" t="s">
        <v>237</v>
      </c>
      <c r="E614" s="57"/>
      <c r="F614" s="53"/>
      <c r="I614" s="367"/>
    </row>
    <row r="615" spans="1:9" s="59" customFormat="1" ht="16.5" customHeight="1">
      <c r="A615" s="361"/>
      <c r="B615" s="49"/>
      <c r="C615" s="153"/>
      <c r="D615" s="51" t="s">
        <v>238</v>
      </c>
      <c r="E615" s="57"/>
      <c r="F615" s="53"/>
      <c r="I615" s="367"/>
    </row>
    <row r="616" spans="1:9" s="59" customFormat="1" ht="15.75" customHeight="1">
      <c r="A616" s="361"/>
      <c r="B616" s="49"/>
      <c r="C616" s="153"/>
      <c r="D616" s="51" t="s">
        <v>239</v>
      </c>
      <c r="E616" s="57">
        <v>900000</v>
      </c>
      <c r="F616" s="53">
        <v>0</v>
      </c>
      <c r="I616" s="367">
        <f>SUM(F616/E616*100)</f>
        <v>0</v>
      </c>
    </row>
    <row r="617" spans="1:9" s="59" customFormat="1" ht="9.75" customHeight="1">
      <c r="A617" s="361"/>
      <c r="B617" s="73"/>
      <c r="C617" s="153"/>
      <c r="D617" s="51"/>
      <c r="E617" s="52"/>
      <c r="F617" s="53"/>
      <c r="G617" s="99"/>
      <c r="I617" s="419"/>
    </row>
    <row r="618" spans="1:9" s="59" customFormat="1" ht="15.75">
      <c r="A618" s="420" t="s">
        <v>32</v>
      </c>
      <c r="B618" s="73" t="s">
        <v>235</v>
      </c>
      <c r="C618" s="153" t="s">
        <v>32</v>
      </c>
      <c r="D618" s="39" t="s">
        <v>236</v>
      </c>
      <c r="E618" s="88">
        <f>SUM(E622)</f>
        <v>825000</v>
      </c>
      <c r="F618" s="63">
        <f>SUM(F622)</f>
        <v>0</v>
      </c>
      <c r="G618" s="99"/>
      <c r="I618" s="419">
        <f>SUM(F618/E618*100)</f>
        <v>0</v>
      </c>
    </row>
    <row r="619" spans="1:9" s="59" customFormat="1" ht="10.5" customHeight="1">
      <c r="A619" s="420"/>
      <c r="B619" s="73"/>
      <c r="C619" s="153"/>
      <c r="D619" s="39"/>
      <c r="E619" s="40"/>
      <c r="F619" s="63"/>
      <c r="I619" s="367"/>
    </row>
    <row r="620" spans="1:9" s="59" customFormat="1" ht="15.75" customHeight="1">
      <c r="A620" s="361"/>
      <c r="B620" s="49"/>
      <c r="C620" s="153">
        <v>6300</v>
      </c>
      <c r="D620" s="51" t="s">
        <v>237</v>
      </c>
      <c r="E620" s="57"/>
      <c r="F620" s="53"/>
      <c r="I620" s="367"/>
    </row>
    <row r="621" spans="1:9" s="59" customFormat="1" ht="16.5" customHeight="1">
      <c r="A621" s="361"/>
      <c r="B621" s="49"/>
      <c r="C621" s="153"/>
      <c r="D621" s="51" t="s">
        <v>238</v>
      </c>
      <c r="E621" s="57"/>
      <c r="F621" s="53"/>
      <c r="I621" s="367"/>
    </row>
    <row r="622" spans="1:9" s="59" customFormat="1" ht="15.75" customHeight="1" thickBot="1">
      <c r="A622" s="421"/>
      <c r="B622" s="339"/>
      <c r="C622" s="422"/>
      <c r="D622" s="370" t="s">
        <v>239</v>
      </c>
      <c r="E622" s="318">
        <v>825000</v>
      </c>
      <c r="F622" s="423">
        <v>0</v>
      </c>
      <c r="G622" s="424"/>
      <c r="H622" s="424"/>
      <c r="I622" s="374">
        <f>SUM(F622/E622*100)</f>
        <v>0</v>
      </c>
    </row>
    <row r="623" spans="1:15" s="235" customFormat="1" ht="15.75" customHeight="1" thickBot="1">
      <c r="A623" s="722">
        <v>1</v>
      </c>
      <c r="B623" s="454">
        <v>2</v>
      </c>
      <c r="C623" s="454">
        <v>3</v>
      </c>
      <c r="D623" s="454">
        <v>4</v>
      </c>
      <c r="E623" s="454">
        <v>5</v>
      </c>
      <c r="F623" s="454">
        <v>6</v>
      </c>
      <c r="G623" s="723"/>
      <c r="H623" s="456"/>
      <c r="I623" s="595">
        <v>7</v>
      </c>
      <c r="L623" s="222"/>
      <c r="M623" s="222"/>
      <c r="N623" s="222"/>
      <c r="O623" s="222"/>
    </row>
    <row r="624" spans="1:9" s="59" customFormat="1" ht="15.75" customHeight="1">
      <c r="A624" s="412"/>
      <c r="B624" s="669"/>
      <c r="C624" s="344"/>
      <c r="D624" s="308"/>
      <c r="E624" s="312"/>
      <c r="F624" s="449"/>
      <c r="G624" s="417"/>
      <c r="H624" s="417"/>
      <c r="I624" s="460"/>
    </row>
    <row r="625" spans="1:9" s="59" customFormat="1" ht="15.75">
      <c r="A625" s="420" t="s">
        <v>32</v>
      </c>
      <c r="B625" s="97" t="s">
        <v>240</v>
      </c>
      <c r="C625" s="346" t="s">
        <v>32</v>
      </c>
      <c r="D625" s="101" t="s">
        <v>241</v>
      </c>
      <c r="E625" s="88">
        <f>SUM(E627+E628+E629+E630+E631+E632)</f>
        <v>4379890.5</v>
      </c>
      <c r="F625" s="63">
        <f>SUM(F627+F628+F629+F630+F631+F632)</f>
        <v>694996.18</v>
      </c>
      <c r="G625" s="99"/>
      <c r="I625" s="419">
        <f>SUM(F625/E625*100)</f>
        <v>15.867889391298712</v>
      </c>
    </row>
    <row r="626" spans="1:9" s="59" customFormat="1" ht="15" customHeight="1">
      <c r="A626" s="420"/>
      <c r="B626" s="97"/>
      <c r="C626" s="346"/>
      <c r="D626" s="10"/>
      <c r="E626" s="63"/>
      <c r="F626" s="40"/>
      <c r="I626" s="419"/>
    </row>
    <row r="627" spans="1:9" s="59" customFormat="1" ht="15.75">
      <c r="A627" s="361"/>
      <c r="B627" s="97"/>
      <c r="C627" s="346">
        <v>4170</v>
      </c>
      <c r="D627" s="102" t="s">
        <v>225</v>
      </c>
      <c r="E627" s="53">
        <v>8000</v>
      </c>
      <c r="F627" s="57">
        <v>4560</v>
      </c>
      <c r="I627" s="419">
        <f aca="true" t="shared" si="3" ref="I627:I632">SUM(F627/E627*100)</f>
        <v>56.99999999999999</v>
      </c>
    </row>
    <row r="628" spans="1:9" s="59" customFormat="1" ht="15.75" customHeight="1">
      <c r="A628" s="420"/>
      <c r="B628" s="97"/>
      <c r="C628" s="346">
        <v>4270</v>
      </c>
      <c r="D628" s="98" t="s">
        <v>242</v>
      </c>
      <c r="E628" s="53">
        <v>929000</v>
      </c>
      <c r="F628" s="58">
        <v>471390.52</v>
      </c>
      <c r="I628" s="367">
        <f t="shared" si="3"/>
        <v>50.741713670613564</v>
      </c>
    </row>
    <row r="629" spans="1:9" s="59" customFormat="1" ht="15.75">
      <c r="A629" s="361"/>
      <c r="B629" s="159"/>
      <c r="C629" s="346">
        <v>4300</v>
      </c>
      <c r="D629" s="98" t="s">
        <v>214</v>
      </c>
      <c r="E629" s="53">
        <v>48000</v>
      </c>
      <c r="F629" s="58">
        <v>0</v>
      </c>
      <c r="G629" s="99"/>
      <c r="I629" s="419">
        <f t="shared" si="3"/>
        <v>0</v>
      </c>
    </row>
    <row r="630" spans="1:9" s="59" customFormat="1" ht="15.75">
      <c r="A630" s="361"/>
      <c r="B630" s="159"/>
      <c r="C630" s="346">
        <v>4430</v>
      </c>
      <c r="D630" s="98" t="s">
        <v>221</v>
      </c>
      <c r="E630" s="53">
        <v>10000</v>
      </c>
      <c r="F630" s="58">
        <v>8360</v>
      </c>
      <c r="G630" s="99"/>
      <c r="I630" s="419">
        <f t="shared" si="3"/>
        <v>83.6</v>
      </c>
    </row>
    <row r="631" spans="1:9" s="59" customFormat="1" ht="15.75">
      <c r="A631" s="361"/>
      <c r="B631" s="159"/>
      <c r="C631" s="346">
        <v>4590</v>
      </c>
      <c r="D631" s="98" t="s">
        <v>375</v>
      </c>
      <c r="E631" s="53">
        <v>1000</v>
      </c>
      <c r="F631" s="58">
        <v>1000</v>
      </c>
      <c r="G631" s="99"/>
      <c r="I631" s="419">
        <f t="shared" si="3"/>
        <v>100</v>
      </c>
    </row>
    <row r="632" spans="1:9" s="59" customFormat="1" ht="15.75">
      <c r="A632" s="420"/>
      <c r="B632" s="97"/>
      <c r="C632" s="346">
        <v>6050</v>
      </c>
      <c r="D632" s="98" t="s">
        <v>243</v>
      </c>
      <c r="E632" s="53">
        <v>3383890.5</v>
      </c>
      <c r="F632" s="58">
        <v>209685.66</v>
      </c>
      <c r="G632" s="99"/>
      <c r="I632" s="419">
        <f t="shared" si="3"/>
        <v>6.1965852618457955</v>
      </c>
    </row>
    <row r="633" spans="1:9" s="59" customFormat="1" ht="13.5" customHeight="1">
      <c r="A633" s="420"/>
      <c r="B633" s="97"/>
      <c r="C633" s="346"/>
      <c r="D633" s="98"/>
      <c r="E633" s="53"/>
      <c r="F633" s="58"/>
      <c r="G633" s="99"/>
      <c r="I633" s="419"/>
    </row>
    <row r="634" spans="1:9" s="59" customFormat="1" ht="15.75">
      <c r="A634" s="420"/>
      <c r="B634" s="97" t="s">
        <v>244</v>
      </c>
      <c r="C634" s="346"/>
      <c r="D634" s="101" t="s">
        <v>245</v>
      </c>
      <c r="E634" s="237">
        <f>SUM(E636+E637+E638)</f>
        <v>687000</v>
      </c>
      <c r="F634" s="237">
        <f>SUM(F636+F637+F638)</f>
        <v>1875</v>
      </c>
      <c r="I634" s="367">
        <f>SUM(F634/E634*100)</f>
        <v>0.2729257641921397</v>
      </c>
    </row>
    <row r="635" spans="1:9" s="59" customFormat="1" ht="14.25" customHeight="1">
      <c r="A635" s="420"/>
      <c r="B635" s="97"/>
      <c r="C635" s="346"/>
      <c r="D635" s="98"/>
      <c r="E635" s="58"/>
      <c r="F635" s="58"/>
      <c r="I635" s="367"/>
    </row>
    <row r="636" spans="1:9" s="59" customFormat="1" ht="15.75" customHeight="1">
      <c r="A636" s="420"/>
      <c r="B636" s="97"/>
      <c r="C636" s="346">
        <v>4270</v>
      </c>
      <c r="D636" s="98" t="s">
        <v>242</v>
      </c>
      <c r="E636" s="58">
        <v>24475</v>
      </c>
      <c r="F636" s="58">
        <v>0</v>
      </c>
      <c r="I636" s="367">
        <f>SUM(F636/E636*100)</f>
        <v>0</v>
      </c>
    </row>
    <row r="637" spans="1:9" s="59" customFormat="1" ht="15.75">
      <c r="A637" s="361"/>
      <c r="B637" s="159"/>
      <c r="C637" s="346">
        <v>4300</v>
      </c>
      <c r="D637" s="98" t="s">
        <v>214</v>
      </c>
      <c r="E637" s="53">
        <v>525</v>
      </c>
      <c r="F637" s="58">
        <v>525</v>
      </c>
      <c r="G637" s="99"/>
      <c r="I637" s="419">
        <f>SUM(F637/E637*100)</f>
        <v>100</v>
      </c>
    </row>
    <row r="638" spans="1:9" s="59" customFormat="1" ht="15.75">
      <c r="A638" s="420"/>
      <c r="B638" s="97"/>
      <c r="C638" s="346">
        <v>6050</v>
      </c>
      <c r="D638" s="98" t="s">
        <v>243</v>
      </c>
      <c r="E638" s="53">
        <v>662000</v>
      </c>
      <c r="F638" s="58">
        <v>1350</v>
      </c>
      <c r="G638" s="99"/>
      <c r="I638" s="419">
        <f>SUM(F638/E638*100)</f>
        <v>0.20392749244712993</v>
      </c>
    </row>
    <row r="639" spans="1:9" s="59" customFormat="1" ht="12.75" customHeight="1">
      <c r="A639" s="420"/>
      <c r="B639" s="97"/>
      <c r="C639" s="346"/>
      <c r="D639" s="98"/>
      <c r="E639" s="58"/>
      <c r="F639" s="58"/>
      <c r="I639" s="367"/>
    </row>
    <row r="640" spans="1:9" s="59" customFormat="1" ht="15.75">
      <c r="A640" s="420"/>
      <c r="B640" s="530" t="s">
        <v>371</v>
      </c>
      <c r="C640" s="532"/>
      <c r="D640" s="381" t="s">
        <v>14</v>
      </c>
      <c r="E640" s="531">
        <f>SUM(E642)</f>
        <v>183750</v>
      </c>
      <c r="F640" s="531">
        <f>SUM(F642)</f>
        <v>76190.17</v>
      </c>
      <c r="I640" s="367">
        <f>SUM(F640/E640*100)</f>
        <v>41.464038095238095</v>
      </c>
    </row>
    <row r="641" spans="1:9" s="59" customFormat="1" ht="15.75">
      <c r="A641" s="420"/>
      <c r="B641" s="97"/>
      <c r="C641" s="346"/>
      <c r="D641" s="98"/>
      <c r="E641" s="58"/>
      <c r="F641" s="58"/>
      <c r="I641" s="367"/>
    </row>
    <row r="642" spans="1:9" s="59" customFormat="1" ht="15.75">
      <c r="A642" s="361"/>
      <c r="B642" s="159"/>
      <c r="C642" s="346">
        <v>4300</v>
      </c>
      <c r="D642" s="98" t="s">
        <v>214</v>
      </c>
      <c r="E642" s="53">
        <v>183750</v>
      </c>
      <c r="F642" s="58">
        <v>76190.17</v>
      </c>
      <c r="G642" s="99"/>
      <c r="I642" s="419">
        <f>SUM(F642/E642*100)</f>
        <v>41.464038095238095</v>
      </c>
    </row>
    <row r="643" spans="1:9" s="59" customFormat="1" ht="15.75" customHeight="1" thickBot="1">
      <c r="A643" s="458"/>
      <c r="B643" s="431"/>
      <c r="C643" s="348"/>
      <c r="D643" s="340"/>
      <c r="E643" s="317"/>
      <c r="F643" s="317"/>
      <c r="G643" s="424"/>
      <c r="H643" s="424"/>
      <c r="I643" s="374"/>
    </row>
    <row r="644" spans="1:9" s="59" customFormat="1" ht="15.75" customHeight="1" thickBot="1">
      <c r="A644" s="430">
        <v>630</v>
      </c>
      <c r="B644" s="431"/>
      <c r="C644" s="339"/>
      <c r="D644" s="340" t="s">
        <v>33</v>
      </c>
      <c r="E644" s="316">
        <f>SUM(E646+E663)</f>
        <v>141513.12</v>
      </c>
      <c r="F644" s="316">
        <f>SUM(F646+F663)</f>
        <v>77405.57999999999</v>
      </c>
      <c r="G644" s="607"/>
      <c r="H644" s="424"/>
      <c r="I644" s="432">
        <f>SUM(F644/E644*100)</f>
        <v>54.69851841299237</v>
      </c>
    </row>
    <row r="645" spans="1:9" s="59" customFormat="1" ht="13.5" customHeight="1">
      <c r="A645" s="459"/>
      <c r="B645" s="413"/>
      <c r="C645" s="414"/>
      <c r="D645" s="415"/>
      <c r="E645" s="463"/>
      <c r="F645" s="449"/>
      <c r="G645" s="416"/>
      <c r="H645" s="417"/>
      <c r="I645" s="418"/>
    </row>
    <row r="646" spans="1:9" s="59" customFormat="1" ht="15.75" customHeight="1">
      <c r="A646" s="420"/>
      <c r="B646" s="73" t="s">
        <v>247</v>
      </c>
      <c r="C646" s="153"/>
      <c r="D646" s="39" t="s">
        <v>248</v>
      </c>
      <c r="E646" s="88">
        <f>SUM(E648+E649+E650+E651+E652+E653+E654+E655+E658+E659+E660+E661)</f>
        <v>84793.12</v>
      </c>
      <c r="F646" s="63">
        <f>SUM(F648+F649+F650+F651+F652+F653+F654+F655+F658+F659+F660+F661)</f>
        <v>22637.12</v>
      </c>
      <c r="G646" s="99"/>
      <c r="I646" s="419">
        <f>SUM(F646/E646*100)</f>
        <v>26.69688295465481</v>
      </c>
    </row>
    <row r="647" spans="1:9" s="222" customFormat="1" ht="15" customHeight="1">
      <c r="A647" s="533"/>
      <c r="B647" s="240"/>
      <c r="C647" s="241"/>
      <c r="D647" s="240"/>
      <c r="E647" s="241"/>
      <c r="F647" s="240"/>
      <c r="I647" s="534"/>
    </row>
    <row r="648" spans="1:21" s="59" customFormat="1" ht="16.5" customHeight="1">
      <c r="A648" s="361" t="s">
        <v>32</v>
      </c>
      <c r="B648" s="159" t="s">
        <v>32</v>
      </c>
      <c r="C648" s="346">
        <v>4017</v>
      </c>
      <c r="D648" s="98" t="s">
        <v>222</v>
      </c>
      <c r="E648" s="52">
        <v>25202.16</v>
      </c>
      <c r="F648" s="123">
        <v>0</v>
      </c>
      <c r="G648" s="102"/>
      <c r="H648" s="102"/>
      <c r="I648" s="419">
        <f aca="true" t="shared" si="4" ref="I648:I655">SUM(F648/E648*100)</f>
        <v>0</v>
      </c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</row>
    <row r="649" spans="1:21" s="59" customFormat="1" ht="16.5" customHeight="1">
      <c r="A649" s="361" t="s">
        <v>32</v>
      </c>
      <c r="B649" s="159" t="s">
        <v>32</v>
      </c>
      <c r="C649" s="346">
        <v>4019</v>
      </c>
      <c r="D649" s="98" t="s">
        <v>222</v>
      </c>
      <c r="E649" s="52">
        <v>4447.44</v>
      </c>
      <c r="F649" s="123">
        <v>0</v>
      </c>
      <c r="G649" s="102"/>
      <c r="H649" s="102"/>
      <c r="I649" s="419">
        <f t="shared" si="4"/>
        <v>0</v>
      </c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</row>
    <row r="650" spans="1:21" s="59" customFormat="1" ht="15.75">
      <c r="A650" s="361"/>
      <c r="B650" s="159"/>
      <c r="C650" s="346">
        <v>4117</v>
      </c>
      <c r="D650" s="98" t="s">
        <v>223</v>
      </c>
      <c r="E650" s="57">
        <v>4648.14</v>
      </c>
      <c r="F650" s="123">
        <v>0</v>
      </c>
      <c r="G650" s="102"/>
      <c r="H650" s="102"/>
      <c r="I650" s="367">
        <f t="shared" si="4"/>
        <v>0</v>
      </c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</row>
    <row r="651" spans="1:21" s="59" customFormat="1" ht="15.75">
      <c r="A651" s="361"/>
      <c r="B651" s="159"/>
      <c r="C651" s="346">
        <v>4119</v>
      </c>
      <c r="D651" s="98" t="s">
        <v>223</v>
      </c>
      <c r="E651" s="57">
        <v>820.26</v>
      </c>
      <c r="F651" s="123">
        <v>0</v>
      </c>
      <c r="G651" s="102"/>
      <c r="H651" s="102"/>
      <c r="I651" s="367">
        <f t="shared" si="4"/>
        <v>0</v>
      </c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</row>
    <row r="652" spans="1:21" s="59" customFormat="1" ht="15.75">
      <c r="A652" s="361"/>
      <c r="B652" s="159"/>
      <c r="C652" s="346">
        <v>4127</v>
      </c>
      <c r="D652" s="98" t="s">
        <v>224</v>
      </c>
      <c r="E652" s="52">
        <v>749.7</v>
      </c>
      <c r="F652" s="123">
        <v>0</v>
      </c>
      <c r="G652" s="98"/>
      <c r="H652" s="102"/>
      <c r="I652" s="419">
        <f t="shared" si="4"/>
        <v>0</v>
      </c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</row>
    <row r="653" spans="1:21" s="59" customFormat="1" ht="15.75">
      <c r="A653" s="361"/>
      <c r="B653" s="159"/>
      <c r="C653" s="346">
        <v>4129</v>
      </c>
      <c r="D653" s="98" t="s">
        <v>224</v>
      </c>
      <c r="E653" s="52">
        <v>132.3</v>
      </c>
      <c r="F653" s="123">
        <v>0</v>
      </c>
      <c r="G653" s="98"/>
      <c r="H653" s="102"/>
      <c r="I653" s="419">
        <f t="shared" si="4"/>
        <v>0</v>
      </c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</row>
    <row r="654" spans="1:9" s="59" customFormat="1" ht="15.75" customHeight="1">
      <c r="A654" s="420"/>
      <c r="B654" s="73"/>
      <c r="C654" s="153">
        <v>4300</v>
      </c>
      <c r="D654" s="51" t="s">
        <v>214</v>
      </c>
      <c r="E654" s="52">
        <v>41640</v>
      </c>
      <c r="F654" s="53">
        <v>22135.12</v>
      </c>
      <c r="I654" s="419">
        <f t="shared" si="4"/>
        <v>53.15830931796349</v>
      </c>
    </row>
    <row r="655" spans="1:21" s="59" customFormat="1" ht="16.5" thickBot="1">
      <c r="A655" s="421"/>
      <c r="B655" s="471"/>
      <c r="C655" s="348">
        <v>4417</v>
      </c>
      <c r="D655" s="340" t="s">
        <v>269</v>
      </c>
      <c r="E655" s="318">
        <v>3259.17</v>
      </c>
      <c r="F655" s="342">
        <v>0</v>
      </c>
      <c r="G655" s="379"/>
      <c r="H655" s="379"/>
      <c r="I655" s="374">
        <f t="shared" si="4"/>
        <v>0</v>
      </c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</row>
    <row r="656" spans="1:15" s="235" customFormat="1" ht="15.75" customHeight="1" thickBot="1">
      <c r="A656" s="441">
        <v>1</v>
      </c>
      <c r="B656" s="666">
        <v>2</v>
      </c>
      <c r="C656" s="668">
        <v>3</v>
      </c>
      <c r="D656" s="667">
        <v>4</v>
      </c>
      <c r="E656" s="442">
        <v>5</v>
      </c>
      <c r="F656" s="442">
        <v>6</v>
      </c>
      <c r="G656" s="443"/>
      <c r="H656" s="444"/>
      <c r="I656" s="445">
        <v>7</v>
      </c>
      <c r="L656" s="222"/>
      <c r="M656" s="222"/>
      <c r="N656" s="222"/>
      <c r="O656" s="222"/>
    </row>
    <row r="657" spans="1:9" s="21" customFormat="1" ht="15.75" customHeight="1">
      <c r="A657" s="535"/>
      <c r="B657" s="160"/>
      <c r="C657" s="717"/>
      <c r="D657" s="98"/>
      <c r="E657" s="57"/>
      <c r="F657" s="53"/>
      <c r="G657" s="147"/>
      <c r="H657" s="147"/>
      <c r="I657" s="510"/>
    </row>
    <row r="658" spans="1:21" s="59" customFormat="1" ht="15.75">
      <c r="A658" s="361"/>
      <c r="B658" s="159"/>
      <c r="C658" s="346">
        <v>4419</v>
      </c>
      <c r="D658" s="98" t="s">
        <v>269</v>
      </c>
      <c r="E658" s="57">
        <v>575.15</v>
      </c>
      <c r="F658" s="123">
        <v>0</v>
      </c>
      <c r="G658" s="102"/>
      <c r="H658" s="102"/>
      <c r="I658" s="367">
        <f>SUM(F658/E658*100)</f>
        <v>0</v>
      </c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</row>
    <row r="659" spans="1:21" s="59" customFormat="1" ht="15.75" customHeight="1">
      <c r="A659" s="429" t="s">
        <v>32</v>
      </c>
      <c r="B659" s="159" t="s">
        <v>32</v>
      </c>
      <c r="C659" s="346">
        <v>4427</v>
      </c>
      <c r="D659" s="98" t="s">
        <v>270</v>
      </c>
      <c r="E659" s="57">
        <v>1970.98</v>
      </c>
      <c r="F659" s="123">
        <v>0</v>
      </c>
      <c r="G659" s="102"/>
      <c r="H659" s="102"/>
      <c r="I659" s="438">
        <f>SUM(F659/E659*100)</f>
        <v>0</v>
      </c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</row>
    <row r="660" spans="1:21" s="59" customFormat="1" ht="15.75" customHeight="1">
      <c r="A660" s="429" t="s">
        <v>32</v>
      </c>
      <c r="B660" s="159" t="s">
        <v>32</v>
      </c>
      <c r="C660" s="346">
        <v>4429</v>
      </c>
      <c r="D660" s="98" t="s">
        <v>270</v>
      </c>
      <c r="E660" s="57">
        <v>347.82</v>
      </c>
      <c r="F660" s="123">
        <v>0</v>
      </c>
      <c r="G660" s="102"/>
      <c r="H660" s="102"/>
      <c r="I660" s="438">
        <f>SUM(F660/E660*100)</f>
        <v>0</v>
      </c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</row>
    <row r="661" spans="1:9" s="21" customFormat="1" ht="15.75" customHeight="1">
      <c r="A661" s="535"/>
      <c r="B661" s="160"/>
      <c r="C661" s="350">
        <v>4430</v>
      </c>
      <c r="D661" s="98" t="s">
        <v>221</v>
      </c>
      <c r="E661" s="57">
        <v>1000</v>
      </c>
      <c r="F661" s="53">
        <v>502</v>
      </c>
      <c r="G661" s="147"/>
      <c r="H661" s="147"/>
      <c r="I661" s="510">
        <f>SUM(F661/E661*100)</f>
        <v>50.2</v>
      </c>
    </row>
    <row r="662" spans="1:9" s="21" customFormat="1" ht="15.75" customHeight="1">
      <c r="A662" s="535"/>
      <c r="B662" s="160"/>
      <c r="C662" s="350"/>
      <c r="D662" s="98"/>
      <c r="E662" s="57"/>
      <c r="F662" s="53"/>
      <c r="G662" s="147"/>
      <c r="H662" s="147"/>
      <c r="I662" s="510"/>
    </row>
    <row r="663" spans="1:9" s="21" customFormat="1" ht="15.75" customHeight="1">
      <c r="A663" s="535"/>
      <c r="B663" s="716" t="s">
        <v>34</v>
      </c>
      <c r="C663" s="572"/>
      <c r="D663" s="101" t="s">
        <v>14</v>
      </c>
      <c r="E663" s="40">
        <f>SUM(E665+E666+E667+E668+E669+E670+E671+E672+E673+E674+E675+E676)</f>
        <v>56720</v>
      </c>
      <c r="F663" s="63">
        <f>SUM(F665+F666+F667+F668+F669+F670+F671+F672+F673+F674+F675+F676)</f>
        <v>54768.45999999999</v>
      </c>
      <c r="G663" s="147"/>
      <c r="H663" s="147"/>
      <c r="I663" s="510">
        <f>SUM(F663/E663*100)</f>
        <v>96.55934414668546</v>
      </c>
    </row>
    <row r="664" spans="1:9" s="222" customFormat="1" ht="15" customHeight="1">
      <c r="A664" s="533"/>
      <c r="B664" s="533"/>
      <c r="C664" s="540"/>
      <c r="D664" s="241"/>
      <c r="E664" s="540"/>
      <c r="F664" s="241"/>
      <c r="I664" s="566"/>
    </row>
    <row r="665" spans="1:21" s="59" customFormat="1" ht="15.75">
      <c r="A665" s="361"/>
      <c r="B665" s="159"/>
      <c r="C665" s="346">
        <v>4117</v>
      </c>
      <c r="D665" s="98" t="s">
        <v>223</v>
      </c>
      <c r="E665" s="57">
        <v>175.6</v>
      </c>
      <c r="F665" s="123">
        <v>175.6</v>
      </c>
      <c r="G665" s="102"/>
      <c r="H665" s="102"/>
      <c r="I665" s="367">
        <f>SUM(F665/E665*100)</f>
        <v>100</v>
      </c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</row>
    <row r="666" spans="1:21" s="59" customFormat="1" ht="15.75">
      <c r="A666" s="361"/>
      <c r="B666" s="159"/>
      <c r="C666" s="346">
        <v>4119</v>
      </c>
      <c r="D666" s="98" t="s">
        <v>223</v>
      </c>
      <c r="E666" s="57">
        <v>30.99</v>
      </c>
      <c r="F666" s="123">
        <v>30.99</v>
      </c>
      <c r="G666" s="102"/>
      <c r="H666" s="102"/>
      <c r="I666" s="367">
        <f>SUM(F666/E666*100)</f>
        <v>100</v>
      </c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</row>
    <row r="667" spans="1:21" s="59" customFormat="1" ht="15.75">
      <c r="A667" s="361"/>
      <c r="B667" s="159"/>
      <c r="C667" s="346">
        <v>4127</v>
      </c>
      <c r="D667" s="98" t="s">
        <v>224</v>
      </c>
      <c r="E667" s="52">
        <v>28.32</v>
      </c>
      <c r="F667" s="123">
        <v>28.32</v>
      </c>
      <c r="G667" s="98"/>
      <c r="H667" s="102"/>
      <c r="I667" s="419">
        <f>SUM(F667/E667*100)</f>
        <v>100</v>
      </c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</row>
    <row r="668" spans="1:21" s="59" customFormat="1" ht="15.75">
      <c r="A668" s="361"/>
      <c r="B668" s="159"/>
      <c r="C668" s="346">
        <v>4129</v>
      </c>
      <c r="D668" s="98" t="s">
        <v>224</v>
      </c>
      <c r="E668" s="52">
        <v>5</v>
      </c>
      <c r="F668" s="123">
        <v>5</v>
      </c>
      <c r="G668" s="98"/>
      <c r="H668" s="102"/>
      <c r="I668" s="419">
        <f>SUM(F668/E668*100)</f>
        <v>100</v>
      </c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</row>
    <row r="669" spans="1:9" s="59" customFormat="1" ht="15.75">
      <c r="A669" s="361"/>
      <c r="B669" s="420"/>
      <c r="C669" s="346">
        <v>4177</v>
      </c>
      <c r="D669" s="102" t="s">
        <v>225</v>
      </c>
      <c r="E669" s="484">
        <v>1156.08</v>
      </c>
      <c r="F669" s="510">
        <v>1156</v>
      </c>
      <c r="I669" s="419">
        <f aca="true" t="shared" si="5" ref="I669:I674">SUM(F669/E669*100)</f>
        <v>99.99308006366341</v>
      </c>
    </row>
    <row r="670" spans="1:9" s="59" customFormat="1" ht="15.75">
      <c r="A670" s="361"/>
      <c r="B670" s="420"/>
      <c r="C670" s="346">
        <v>4179</v>
      </c>
      <c r="D670" s="102" t="s">
        <v>225</v>
      </c>
      <c r="E670" s="484">
        <v>204.01</v>
      </c>
      <c r="F670" s="510">
        <v>204</v>
      </c>
      <c r="I670" s="419">
        <f>SUM(F670/E670*100)</f>
        <v>99.9950982794961</v>
      </c>
    </row>
    <row r="671" spans="1:256" s="169" customFormat="1" ht="15.75">
      <c r="A671" s="361"/>
      <c r="B671" s="544"/>
      <c r="C671" s="346">
        <v>4217</v>
      </c>
      <c r="D671" s="102" t="s">
        <v>226</v>
      </c>
      <c r="E671" s="484">
        <v>5100</v>
      </c>
      <c r="F671" s="58">
        <v>5096.81</v>
      </c>
      <c r="G671" s="120"/>
      <c r="H671" s="120"/>
      <c r="I671" s="438">
        <f>SUM(F671/E671*100)</f>
        <v>99.93745098039216</v>
      </c>
      <c r="K671" s="102"/>
      <c r="M671" s="102"/>
      <c r="O671" s="102"/>
      <c r="Q671" s="102"/>
      <c r="S671" s="102"/>
      <c r="U671" s="102"/>
      <c r="W671" s="102"/>
      <c r="Y671" s="102"/>
      <c r="AA671" s="102"/>
      <c r="AC671" s="102"/>
      <c r="AE671" s="102"/>
      <c r="AG671" s="102"/>
      <c r="AI671" s="102"/>
      <c r="AK671" s="102"/>
      <c r="AM671" s="102"/>
      <c r="AO671" s="102"/>
      <c r="AQ671" s="102"/>
      <c r="AS671" s="102"/>
      <c r="AU671" s="102"/>
      <c r="AW671" s="102"/>
      <c r="AY671" s="102"/>
      <c r="BA671" s="102"/>
      <c r="BC671" s="102"/>
      <c r="BE671" s="102"/>
      <c r="BG671" s="102"/>
      <c r="BI671" s="102"/>
      <c r="BK671" s="102"/>
      <c r="BM671" s="102"/>
      <c r="BO671" s="102"/>
      <c r="BQ671" s="102"/>
      <c r="BS671" s="102"/>
      <c r="BU671" s="102"/>
      <c r="BW671" s="102"/>
      <c r="BY671" s="102"/>
      <c r="CA671" s="102"/>
      <c r="CC671" s="102"/>
      <c r="CE671" s="102"/>
      <c r="CG671" s="102"/>
      <c r="CI671" s="102"/>
      <c r="CK671" s="102"/>
      <c r="CM671" s="102"/>
      <c r="CO671" s="102"/>
      <c r="CQ671" s="102"/>
      <c r="CS671" s="102"/>
      <c r="CU671" s="102"/>
      <c r="CW671" s="102"/>
      <c r="CY671" s="102"/>
      <c r="DA671" s="102"/>
      <c r="DC671" s="102"/>
      <c r="DE671" s="102"/>
      <c r="DG671" s="102"/>
      <c r="DI671" s="102"/>
      <c r="DK671" s="102"/>
      <c r="DM671" s="102"/>
      <c r="DO671" s="102"/>
      <c r="DQ671" s="102"/>
      <c r="DS671" s="102"/>
      <c r="DU671" s="102"/>
      <c r="DW671" s="102"/>
      <c r="DY671" s="102"/>
      <c r="EA671" s="102"/>
      <c r="EC671" s="102"/>
      <c r="EE671" s="102"/>
      <c r="EG671" s="102"/>
      <c r="EI671" s="102"/>
      <c r="EK671" s="102"/>
      <c r="EM671" s="102"/>
      <c r="EO671" s="102"/>
      <c r="EQ671" s="102"/>
      <c r="ES671" s="102"/>
      <c r="EU671" s="102"/>
      <c r="EW671" s="102"/>
      <c r="EY671" s="102"/>
      <c r="FA671" s="102"/>
      <c r="FC671" s="102"/>
      <c r="FE671" s="102"/>
      <c r="FG671" s="102"/>
      <c r="FI671" s="102"/>
      <c r="FK671" s="102"/>
      <c r="FM671" s="102"/>
      <c r="FO671" s="102"/>
      <c r="FQ671" s="102"/>
      <c r="FS671" s="102"/>
      <c r="FU671" s="102"/>
      <c r="FW671" s="102"/>
      <c r="FY671" s="102"/>
      <c r="GA671" s="102"/>
      <c r="GC671" s="102"/>
      <c r="GE671" s="102"/>
      <c r="GG671" s="102"/>
      <c r="GI671" s="102"/>
      <c r="GK671" s="102"/>
      <c r="GM671" s="102"/>
      <c r="GO671" s="102"/>
      <c r="GQ671" s="102"/>
      <c r="GS671" s="102"/>
      <c r="GU671" s="102"/>
      <c r="GW671" s="102"/>
      <c r="GY671" s="102"/>
      <c r="HA671" s="102"/>
      <c r="HC671" s="102"/>
      <c r="HE671" s="102"/>
      <c r="HG671" s="102"/>
      <c r="HI671" s="102"/>
      <c r="HK671" s="102"/>
      <c r="HM671" s="102"/>
      <c r="HO671" s="102"/>
      <c r="HQ671" s="102"/>
      <c r="HS671" s="102"/>
      <c r="HU671" s="102"/>
      <c r="HW671" s="102"/>
      <c r="HY671" s="102"/>
      <c r="IA671" s="102"/>
      <c r="IC671" s="102"/>
      <c r="IE671" s="102"/>
      <c r="IG671" s="102"/>
      <c r="II671" s="102"/>
      <c r="IK671" s="102"/>
      <c r="IM671" s="102"/>
      <c r="IO671" s="102"/>
      <c r="IQ671" s="102"/>
      <c r="IS671" s="102"/>
      <c r="IU671" s="102"/>
      <c r="IV671" s="59"/>
    </row>
    <row r="672" spans="1:256" s="169" customFormat="1" ht="15.75">
      <c r="A672" s="361"/>
      <c r="B672" s="544"/>
      <c r="C672" s="346">
        <v>4219</v>
      </c>
      <c r="D672" s="102" t="s">
        <v>226</v>
      </c>
      <c r="E672" s="484">
        <v>900</v>
      </c>
      <c r="F672" s="58">
        <v>899.44</v>
      </c>
      <c r="G672" s="120"/>
      <c r="H672" s="120"/>
      <c r="I672" s="438">
        <f t="shared" si="5"/>
        <v>99.93777777777778</v>
      </c>
      <c r="K672" s="102"/>
      <c r="M672" s="102"/>
      <c r="O672" s="102"/>
      <c r="Q672" s="102"/>
      <c r="S672" s="102"/>
      <c r="U672" s="102"/>
      <c r="W672" s="102"/>
      <c r="Y672" s="102"/>
      <c r="AA672" s="102"/>
      <c r="AC672" s="102"/>
      <c r="AE672" s="102"/>
      <c r="AG672" s="102"/>
      <c r="AI672" s="102"/>
      <c r="AK672" s="102"/>
      <c r="AM672" s="102"/>
      <c r="AO672" s="102"/>
      <c r="AQ672" s="102"/>
      <c r="AS672" s="102"/>
      <c r="AU672" s="102"/>
      <c r="AW672" s="102"/>
      <c r="AY672" s="102"/>
      <c r="BA672" s="102"/>
      <c r="BC672" s="102"/>
      <c r="BE672" s="102"/>
      <c r="BG672" s="102"/>
      <c r="BI672" s="102"/>
      <c r="BK672" s="102"/>
      <c r="BM672" s="102"/>
      <c r="BO672" s="102"/>
      <c r="BQ672" s="102"/>
      <c r="BS672" s="102"/>
      <c r="BU672" s="102"/>
      <c r="BW672" s="102"/>
      <c r="BY672" s="102"/>
      <c r="CA672" s="102"/>
      <c r="CC672" s="102"/>
      <c r="CE672" s="102"/>
      <c r="CG672" s="102"/>
      <c r="CI672" s="102"/>
      <c r="CK672" s="102"/>
      <c r="CM672" s="102"/>
      <c r="CO672" s="102"/>
      <c r="CQ672" s="102"/>
      <c r="CS672" s="102"/>
      <c r="CU672" s="102"/>
      <c r="CW672" s="102"/>
      <c r="CY672" s="102"/>
      <c r="DA672" s="102"/>
      <c r="DC672" s="102"/>
      <c r="DE672" s="102"/>
      <c r="DG672" s="102"/>
      <c r="DI672" s="102"/>
      <c r="DK672" s="102"/>
      <c r="DM672" s="102"/>
      <c r="DO672" s="102"/>
      <c r="DQ672" s="102"/>
      <c r="DS672" s="102"/>
      <c r="DU672" s="102"/>
      <c r="DW672" s="102"/>
      <c r="DY672" s="102"/>
      <c r="EA672" s="102"/>
      <c r="EC672" s="102"/>
      <c r="EE672" s="102"/>
      <c r="EG672" s="102"/>
      <c r="EI672" s="102"/>
      <c r="EK672" s="102"/>
      <c r="EM672" s="102"/>
      <c r="EO672" s="102"/>
      <c r="EQ672" s="102"/>
      <c r="ES672" s="102"/>
      <c r="EU672" s="102"/>
      <c r="EW672" s="102"/>
      <c r="EY672" s="102"/>
      <c r="FA672" s="102"/>
      <c r="FC672" s="102"/>
      <c r="FE672" s="102"/>
      <c r="FG672" s="102"/>
      <c r="FI672" s="102"/>
      <c r="FK672" s="102"/>
      <c r="FM672" s="102"/>
      <c r="FO672" s="102"/>
      <c r="FQ672" s="102"/>
      <c r="FS672" s="102"/>
      <c r="FU672" s="102"/>
      <c r="FW672" s="102"/>
      <c r="FY672" s="102"/>
      <c r="GA672" s="102"/>
      <c r="GC672" s="102"/>
      <c r="GE672" s="102"/>
      <c r="GG672" s="102"/>
      <c r="GI672" s="102"/>
      <c r="GK672" s="102"/>
      <c r="GM672" s="102"/>
      <c r="GO672" s="102"/>
      <c r="GQ672" s="102"/>
      <c r="GS672" s="102"/>
      <c r="GU672" s="102"/>
      <c r="GW672" s="102"/>
      <c r="GY672" s="102"/>
      <c r="HA672" s="102"/>
      <c r="HC672" s="102"/>
      <c r="HE672" s="102"/>
      <c r="HG672" s="102"/>
      <c r="HI672" s="102"/>
      <c r="HK672" s="102"/>
      <c r="HM672" s="102"/>
      <c r="HO672" s="102"/>
      <c r="HQ672" s="102"/>
      <c r="HS672" s="102"/>
      <c r="HU672" s="102"/>
      <c r="HW672" s="102"/>
      <c r="HY672" s="102"/>
      <c r="IA672" s="102"/>
      <c r="IC672" s="102"/>
      <c r="IE672" s="102"/>
      <c r="IG672" s="102"/>
      <c r="II672" s="102"/>
      <c r="IK672" s="102"/>
      <c r="IM672" s="102"/>
      <c r="IO672" s="102"/>
      <c r="IQ672" s="102"/>
      <c r="IS672" s="102"/>
      <c r="IU672" s="102"/>
      <c r="IV672" s="59"/>
    </row>
    <row r="673" spans="1:9" s="59" customFormat="1" ht="15.75">
      <c r="A673" s="361"/>
      <c r="B673" s="346"/>
      <c r="C673" s="346">
        <v>4307</v>
      </c>
      <c r="D673" s="102" t="s">
        <v>214</v>
      </c>
      <c r="E673" s="484">
        <v>39457</v>
      </c>
      <c r="F673" s="484">
        <v>38668.46</v>
      </c>
      <c r="G673" s="99"/>
      <c r="I673" s="419">
        <f t="shared" si="5"/>
        <v>98.001520642725</v>
      </c>
    </row>
    <row r="674" spans="1:9" s="59" customFormat="1" ht="15.75">
      <c r="A674" s="361"/>
      <c r="B674" s="346"/>
      <c r="C674" s="346">
        <v>4309</v>
      </c>
      <c r="D674" s="102" t="s">
        <v>214</v>
      </c>
      <c r="E674" s="484">
        <v>6963</v>
      </c>
      <c r="F674" s="484">
        <v>6823.84</v>
      </c>
      <c r="G674" s="99"/>
      <c r="I674" s="419">
        <f t="shared" si="5"/>
        <v>98.00143616257361</v>
      </c>
    </row>
    <row r="675" spans="1:9" s="59" customFormat="1" ht="15.75">
      <c r="A675" s="361"/>
      <c r="B675" s="346"/>
      <c r="C675" s="346">
        <v>4387</v>
      </c>
      <c r="D675" s="102" t="s">
        <v>267</v>
      </c>
      <c r="E675" s="484">
        <v>2295</v>
      </c>
      <c r="F675" s="484">
        <v>1428</v>
      </c>
      <c r="I675" s="367">
        <f>SUM(F675/E675*100)</f>
        <v>62.22222222222222</v>
      </c>
    </row>
    <row r="676" spans="1:9" s="59" customFormat="1" ht="15.75">
      <c r="A676" s="361"/>
      <c r="B676" s="346"/>
      <c r="C676" s="346">
        <v>4389</v>
      </c>
      <c r="D676" s="102" t="s">
        <v>267</v>
      </c>
      <c r="E676" s="484">
        <v>405</v>
      </c>
      <c r="F676" s="484">
        <v>252</v>
      </c>
      <c r="I676" s="367">
        <f>SUM(F676/E676*100)</f>
        <v>62.22222222222222</v>
      </c>
    </row>
    <row r="677" spans="1:9" s="222" customFormat="1" ht="15" customHeight="1" thickBot="1">
      <c r="A677" s="545"/>
      <c r="B677" s="550"/>
      <c r="C677" s="550"/>
      <c r="D677" s="546"/>
      <c r="E677" s="550"/>
      <c r="F677" s="550"/>
      <c r="G677" s="547"/>
      <c r="H677" s="547"/>
      <c r="I677" s="548"/>
    </row>
    <row r="678" spans="1:9" s="59" customFormat="1" ht="15.75" customHeight="1" thickBot="1">
      <c r="A678" s="433">
        <v>700</v>
      </c>
      <c r="B678" s="452"/>
      <c r="C678" s="435"/>
      <c r="D678" s="399" t="s">
        <v>35</v>
      </c>
      <c r="E678" s="392">
        <f>SUM(E680+E686+E697+E703)</f>
        <v>1051273.57</v>
      </c>
      <c r="F678" s="392">
        <f>SUM(F680+F686+F697+F703)</f>
        <v>240488.37999999998</v>
      </c>
      <c r="G678" s="526"/>
      <c r="H678" s="527"/>
      <c r="I678" s="437">
        <f>SUM(F678/E678*100)</f>
        <v>22.875908504006237</v>
      </c>
    </row>
    <row r="679" spans="1:9" s="59" customFormat="1" ht="13.5" customHeight="1">
      <c r="A679" s="412"/>
      <c r="B679" s="490"/>
      <c r="C679" s="414"/>
      <c r="D679" s="486"/>
      <c r="E679" s="428"/>
      <c r="F679" s="537"/>
      <c r="G679" s="417"/>
      <c r="H679" s="417"/>
      <c r="I679" s="418"/>
    </row>
    <row r="680" spans="1:9" s="59" customFormat="1" ht="15.75">
      <c r="A680" s="361"/>
      <c r="B680" s="349" t="s">
        <v>249</v>
      </c>
      <c r="C680" s="153"/>
      <c r="D680" s="487" t="s">
        <v>250</v>
      </c>
      <c r="E680" s="40">
        <f>SUM(E682+E684)</f>
        <v>734995.92</v>
      </c>
      <c r="F680" s="483">
        <f>SUM(F682+F684)</f>
        <v>181491.84</v>
      </c>
      <c r="G680" s="99"/>
      <c r="I680" s="419">
        <f>SUM(F680/E680*100)</f>
        <v>24.69290441775513</v>
      </c>
    </row>
    <row r="681" spans="1:9" s="59" customFormat="1" ht="15.75" customHeight="1">
      <c r="A681" s="361"/>
      <c r="B681" s="349"/>
      <c r="C681" s="153"/>
      <c r="D681" s="488"/>
      <c r="E681" s="57"/>
      <c r="F681" s="484"/>
      <c r="G681" s="99"/>
      <c r="I681" s="419"/>
    </row>
    <row r="682" spans="1:9" s="59" customFormat="1" ht="15.75">
      <c r="A682" s="361"/>
      <c r="B682" s="349"/>
      <c r="C682" s="153">
        <v>2650</v>
      </c>
      <c r="D682" s="488" t="s">
        <v>395</v>
      </c>
      <c r="E682" s="57">
        <v>542374.92</v>
      </c>
      <c r="F682" s="484">
        <v>181491.84</v>
      </c>
      <c r="G682" s="99"/>
      <c r="I682" s="419">
        <f>SUM(F682/E682*100)</f>
        <v>33.46243222308288</v>
      </c>
    </row>
    <row r="683" spans="1:9" s="59" customFormat="1" ht="15.75">
      <c r="A683" s="361"/>
      <c r="B683" s="346"/>
      <c r="C683" s="153">
        <v>6210</v>
      </c>
      <c r="D683" s="488" t="s">
        <v>366</v>
      </c>
      <c r="E683" s="57"/>
      <c r="F683" s="484"/>
      <c r="I683" s="367"/>
    </row>
    <row r="684" spans="1:9" s="59" customFormat="1" ht="15.75" customHeight="1">
      <c r="A684" s="361"/>
      <c r="B684" s="349"/>
      <c r="C684" s="153"/>
      <c r="D684" s="488" t="s">
        <v>367</v>
      </c>
      <c r="E684" s="57">
        <v>192621</v>
      </c>
      <c r="F684" s="484">
        <v>0</v>
      </c>
      <c r="G684" s="99"/>
      <c r="I684" s="419">
        <f>SUM(F684/E684*100)</f>
        <v>0</v>
      </c>
    </row>
    <row r="685" spans="1:9" s="59" customFormat="1" ht="15.75" customHeight="1">
      <c r="A685" s="361"/>
      <c r="B685" s="349"/>
      <c r="C685" s="153"/>
      <c r="D685" s="488"/>
      <c r="E685" s="57"/>
      <c r="F685" s="484"/>
      <c r="G685" s="99"/>
      <c r="I685" s="419"/>
    </row>
    <row r="686" spans="1:9" s="59" customFormat="1" ht="15.75">
      <c r="A686" s="420" t="s">
        <v>32</v>
      </c>
      <c r="B686" s="349" t="s">
        <v>36</v>
      </c>
      <c r="C686" s="153" t="s">
        <v>32</v>
      </c>
      <c r="D686" s="487" t="s">
        <v>251</v>
      </c>
      <c r="E686" s="40">
        <f>SUM(E688+E691+E692+E693+E694+E695)</f>
        <v>110557.65</v>
      </c>
      <c r="F686" s="483">
        <f>SUM(F688+F691+F692+F693+F694+F695)</f>
        <v>57455.70999999999</v>
      </c>
      <c r="G686" s="99"/>
      <c r="I686" s="419">
        <f>SUM(F686/E686*100)</f>
        <v>51.969004406298424</v>
      </c>
    </row>
    <row r="687" spans="1:9" s="59" customFormat="1" ht="13.5" customHeight="1">
      <c r="A687" s="420"/>
      <c r="B687" s="349"/>
      <c r="C687" s="153"/>
      <c r="D687" s="487"/>
      <c r="E687" s="40"/>
      <c r="F687" s="483"/>
      <c r="G687" s="99"/>
      <c r="I687" s="419"/>
    </row>
    <row r="688" spans="1:9" s="59" customFormat="1" ht="15.75" customHeight="1" thickBot="1">
      <c r="A688" s="458"/>
      <c r="B688" s="591"/>
      <c r="C688" s="422">
        <v>4260</v>
      </c>
      <c r="D688" s="735" t="s">
        <v>228</v>
      </c>
      <c r="E688" s="736">
        <v>130.1</v>
      </c>
      <c r="F688" s="737">
        <v>0</v>
      </c>
      <c r="G688" s="462"/>
      <c r="H688" s="424"/>
      <c r="I688" s="432">
        <v>0</v>
      </c>
    </row>
    <row r="689" spans="1:15" s="235" customFormat="1" ht="13.5" customHeight="1" thickBot="1">
      <c r="A689" s="441">
        <v>1</v>
      </c>
      <c r="B689" s="666">
        <v>2</v>
      </c>
      <c r="C689" s="668">
        <v>3</v>
      </c>
      <c r="D689" s="667">
        <v>4</v>
      </c>
      <c r="E689" s="442">
        <v>5</v>
      </c>
      <c r="F689" s="442">
        <v>6</v>
      </c>
      <c r="G689" s="443"/>
      <c r="H689" s="444"/>
      <c r="I689" s="445">
        <v>7</v>
      </c>
      <c r="L689" s="222"/>
      <c r="M689" s="222"/>
      <c r="N689" s="222"/>
      <c r="O689" s="222"/>
    </row>
    <row r="690" spans="1:9" s="59" customFormat="1" ht="13.5" customHeight="1">
      <c r="A690" s="420"/>
      <c r="B690" s="349"/>
      <c r="C690" s="153"/>
      <c r="D690" s="487"/>
      <c r="E690" s="40"/>
      <c r="F690" s="483"/>
      <c r="G690" s="99"/>
      <c r="I690" s="419"/>
    </row>
    <row r="691" spans="1:9" s="59" customFormat="1" ht="15.75" customHeight="1">
      <c r="A691" s="420"/>
      <c r="B691" s="97"/>
      <c r="C691" s="346">
        <v>4270</v>
      </c>
      <c r="D691" s="98" t="s">
        <v>242</v>
      </c>
      <c r="E691" s="58">
        <v>34.52</v>
      </c>
      <c r="F691" s="58">
        <v>0</v>
      </c>
      <c r="I691" s="367">
        <f>SUM(F691/E691*100)</f>
        <v>0</v>
      </c>
    </row>
    <row r="692" spans="1:9" s="59" customFormat="1" ht="15.75">
      <c r="A692" s="361" t="s">
        <v>32</v>
      </c>
      <c r="B692" s="346" t="s">
        <v>32</v>
      </c>
      <c r="C692" s="153">
        <v>4300</v>
      </c>
      <c r="D692" s="488" t="s">
        <v>214</v>
      </c>
      <c r="E692" s="57">
        <v>94398.97</v>
      </c>
      <c r="F692" s="484">
        <v>50961.13</v>
      </c>
      <c r="G692" s="99"/>
      <c r="I692" s="419">
        <f>SUM(F692/E692*100)</f>
        <v>53.98483691082646</v>
      </c>
    </row>
    <row r="693" spans="1:9" s="21" customFormat="1" ht="15.75" customHeight="1">
      <c r="A693" s="535"/>
      <c r="B693" s="350"/>
      <c r="C693" s="76">
        <v>4430</v>
      </c>
      <c r="D693" s="488" t="s">
        <v>221</v>
      </c>
      <c r="E693" s="57">
        <v>3000</v>
      </c>
      <c r="F693" s="484">
        <v>140.52</v>
      </c>
      <c r="G693" s="242"/>
      <c r="H693" s="147"/>
      <c r="I693" s="359">
        <f>SUM(F693/E693*100)</f>
        <v>4.684000000000001</v>
      </c>
    </row>
    <row r="694" spans="1:9" s="21" customFormat="1" ht="15.75" customHeight="1">
      <c r="A694" s="535"/>
      <c r="B694" s="350"/>
      <c r="C694" s="76">
        <v>4610</v>
      </c>
      <c r="D694" s="488" t="s">
        <v>252</v>
      </c>
      <c r="E694" s="57">
        <v>9000</v>
      </c>
      <c r="F694" s="484">
        <v>2360</v>
      </c>
      <c r="G694" s="147"/>
      <c r="H694" s="147"/>
      <c r="I694" s="510">
        <f>SUM(F694/E694*100)</f>
        <v>26.222222222222225</v>
      </c>
    </row>
    <row r="695" spans="1:9" s="21" customFormat="1" ht="15.75" customHeight="1">
      <c r="A695" s="535"/>
      <c r="B695" s="350"/>
      <c r="C695" s="76">
        <v>8550</v>
      </c>
      <c r="D695" s="488" t="s">
        <v>129</v>
      </c>
      <c r="E695" s="57">
        <v>3994.06</v>
      </c>
      <c r="F695" s="484">
        <v>3994.06</v>
      </c>
      <c r="G695" s="147"/>
      <c r="H695" s="147"/>
      <c r="I695" s="510">
        <f>SUM(F695/E695*100)</f>
        <v>100</v>
      </c>
    </row>
    <row r="696" spans="1:9" s="21" customFormat="1" ht="12.75" customHeight="1">
      <c r="A696" s="535"/>
      <c r="B696" s="350"/>
      <c r="C696" s="76"/>
      <c r="D696" s="488"/>
      <c r="E696" s="57"/>
      <c r="F696" s="484"/>
      <c r="G696" s="147"/>
      <c r="H696" s="147"/>
      <c r="I696" s="510"/>
    </row>
    <row r="697" spans="1:9" s="59" customFormat="1" ht="15.75">
      <c r="A697" s="361"/>
      <c r="B697" s="349" t="s">
        <v>253</v>
      </c>
      <c r="C697" s="153"/>
      <c r="D697" s="487" t="s">
        <v>254</v>
      </c>
      <c r="E697" s="40">
        <f>SUM(E700)</f>
        <v>200000</v>
      </c>
      <c r="F697" s="483">
        <f>SUM(F700)</f>
        <v>0</v>
      </c>
      <c r="G697" s="99"/>
      <c r="I697" s="419">
        <f>SUM(F697/E697*100)</f>
        <v>0</v>
      </c>
    </row>
    <row r="698" spans="1:9" s="59" customFormat="1" ht="13.5" customHeight="1">
      <c r="A698" s="361"/>
      <c r="B698" s="349"/>
      <c r="C698" s="153"/>
      <c r="D698" s="487"/>
      <c r="E698" s="40"/>
      <c r="F698" s="483"/>
      <c r="G698" s="99"/>
      <c r="I698" s="419"/>
    </row>
    <row r="699" spans="1:9" s="59" customFormat="1" ht="15.75">
      <c r="A699" s="361"/>
      <c r="B699" s="346"/>
      <c r="C699" s="153">
        <v>6010</v>
      </c>
      <c r="D699" s="488" t="s">
        <v>232</v>
      </c>
      <c r="E699" s="57"/>
      <c r="F699" s="484"/>
      <c r="G699" s="99"/>
      <c r="I699" s="419"/>
    </row>
    <row r="700" spans="1:9" s="59" customFormat="1" ht="15.75">
      <c r="A700" s="361"/>
      <c r="B700" s="346"/>
      <c r="C700" s="153"/>
      <c r="D700" s="488" t="s">
        <v>233</v>
      </c>
      <c r="E700" s="57">
        <v>200000</v>
      </c>
      <c r="F700" s="484">
        <v>0</v>
      </c>
      <c r="I700" s="419">
        <f>SUM(F700/E700*100)</f>
        <v>0</v>
      </c>
    </row>
    <row r="701" spans="1:9" s="59" customFormat="1" ht="15.75" customHeight="1">
      <c r="A701" s="361"/>
      <c r="B701" s="346"/>
      <c r="C701" s="153"/>
      <c r="D701" s="554" t="s">
        <v>234</v>
      </c>
      <c r="E701" s="57"/>
      <c r="F701" s="484"/>
      <c r="I701" s="419"/>
    </row>
    <row r="702" spans="1:9" s="59" customFormat="1" ht="12.75" customHeight="1">
      <c r="A702" s="361"/>
      <c r="B702" s="346"/>
      <c r="C702" s="153"/>
      <c r="D702" s="554"/>
      <c r="E702" s="57"/>
      <c r="F702" s="484"/>
      <c r="I702" s="419"/>
    </row>
    <row r="703" spans="1:9" s="59" customFormat="1" ht="15.75" customHeight="1">
      <c r="A703" s="420" t="s">
        <v>32</v>
      </c>
      <c r="B703" s="349">
        <v>70095</v>
      </c>
      <c r="C703" s="153" t="s">
        <v>32</v>
      </c>
      <c r="D703" s="487" t="s">
        <v>14</v>
      </c>
      <c r="E703" s="40">
        <f>SUM(E705+E706+E707+E708)</f>
        <v>5720</v>
      </c>
      <c r="F703" s="483">
        <f>SUM(F705+F706+F707+F708)</f>
        <v>1540.83</v>
      </c>
      <c r="G703" s="99"/>
      <c r="I703" s="419">
        <f>SUM(F703/E703*100)</f>
        <v>26.937587412587412</v>
      </c>
    </row>
    <row r="704" spans="1:9" s="59" customFormat="1" ht="14.25" customHeight="1">
      <c r="A704" s="420"/>
      <c r="B704" s="349"/>
      <c r="C704" s="153"/>
      <c r="D704" s="487"/>
      <c r="E704" s="40"/>
      <c r="F704" s="483"/>
      <c r="G704" s="99"/>
      <c r="I704" s="419"/>
    </row>
    <row r="705" spans="1:9" s="59" customFormat="1" ht="15.75">
      <c r="A705" s="420"/>
      <c r="B705" s="349"/>
      <c r="C705" s="153">
        <v>4210</v>
      </c>
      <c r="D705" s="488" t="s">
        <v>226</v>
      </c>
      <c r="E705" s="57">
        <v>5000</v>
      </c>
      <c r="F705" s="484">
        <v>1041.01</v>
      </c>
      <c r="G705" s="99"/>
      <c r="I705" s="419">
        <f>SUM(F705/E705*100)</f>
        <v>20.8202</v>
      </c>
    </row>
    <row r="706" spans="1:9" s="59" customFormat="1" ht="16.5" customHeight="1">
      <c r="A706" s="361" t="s">
        <v>32</v>
      </c>
      <c r="B706" s="346" t="s">
        <v>32</v>
      </c>
      <c r="C706" s="153">
        <v>4300</v>
      </c>
      <c r="D706" s="488" t="s">
        <v>214</v>
      </c>
      <c r="E706" s="57">
        <v>320</v>
      </c>
      <c r="F706" s="484">
        <v>299.82</v>
      </c>
      <c r="G706" s="99"/>
      <c r="I706" s="419">
        <f>SUM(F706/E706*100)</f>
        <v>93.69375</v>
      </c>
    </row>
    <row r="707" spans="1:9" s="21" customFormat="1" ht="15.75" customHeight="1">
      <c r="A707" s="535"/>
      <c r="B707" s="350"/>
      <c r="C707" s="76">
        <v>4610</v>
      </c>
      <c r="D707" s="488" t="s">
        <v>252</v>
      </c>
      <c r="E707" s="57">
        <v>400</v>
      </c>
      <c r="F707" s="484">
        <v>200</v>
      </c>
      <c r="G707" s="147"/>
      <c r="H707" s="147"/>
      <c r="I707" s="510">
        <f>SUM(F707/E707*100)</f>
        <v>50</v>
      </c>
    </row>
    <row r="708" spans="1:9" s="21" customFormat="1" ht="15.75" customHeight="1" thickBot="1">
      <c r="A708" s="623"/>
      <c r="B708" s="617"/>
      <c r="C708" s="369"/>
      <c r="D708" s="489"/>
      <c r="E708" s="318"/>
      <c r="F708" s="562"/>
      <c r="G708" s="597"/>
      <c r="H708" s="597"/>
      <c r="I708" s="475"/>
    </row>
    <row r="709" spans="1:9" s="125" customFormat="1" ht="15.75" customHeight="1" thickBot="1">
      <c r="A709" s="430">
        <v>710</v>
      </c>
      <c r="B709" s="339"/>
      <c r="C709" s="339"/>
      <c r="D709" s="370" t="s">
        <v>198</v>
      </c>
      <c r="E709" s="316">
        <f>SUM(E711+E716)</f>
        <v>188565</v>
      </c>
      <c r="F709" s="316">
        <f>SUM(F711+F716)</f>
        <v>19701.62</v>
      </c>
      <c r="G709" s="664"/>
      <c r="H709" s="665"/>
      <c r="I709" s="432">
        <f>SUM(F709/E709*100)</f>
        <v>10.448184976002969</v>
      </c>
    </row>
    <row r="710" spans="1:9" s="125" customFormat="1" ht="12.75" customHeight="1">
      <c r="A710" s="429"/>
      <c r="B710" s="153"/>
      <c r="C710" s="49"/>
      <c r="D710" s="98"/>
      <c r="E710" s="63"/>
      <c r="F710" s="237"/>
      <c r="G710" s="231"/>
      <c r="I710" s="419"/>
    </row>
    <row r="711" spans="1:9" s="59" customFormat="1" ht="15.75">
      <c r="A711" s="429"/>
      <c r="B711" s="170">
        <v>71004</v>
      </c>
      <c r="C711" s="49"/>
      <c r="D711" s="101" t="s">
        <v>255</v>
      </c>
      <c r="E711" s="63">
        <f>SUM(E713+E714)</f>
        <v>123565</v>
      </c>
      <c r="F711" s="237">
        <f>SUM(F713+F714)</f>
        <v>6130.22</v>
      </c>
      <c r="G711" s="224"/>
      <c r="I711" s="419">
        <f>SUM(F711/E711*100)</f>
        <v>4.961129769756808</v>
      </c>
    </row>
    <row r="712" spans="1:9" s="59" customFormat="1" ht="12.75" customHeight="1">
      <c r="A712" s="429"/>
      <c r="B712" s="170"/>
      <c r="C712" s="49"/>
      <c r="D712" s="10"/>
      <c r="E712" s="63"/>
      <c r="F712" s="40"/>
      <c r="I712" s="419"/>
    </row>
    <row r="713" spans="1:9" s="59" customFormat="1" ht="15.75">
      <c r="A713" s="429"/>
      <c r="B713" s="170"/>
      <c r="C713" s="49">
        <v>4170</v>
      </c>
      <c r="D713" s="102" t="s">
        <v>225</v>
      </c>
      <c r="E713" s="53">
        <v>2000</v>
      </c>
      <c r="F713" s="57">
        <v>0</v>
      </c>
      <c r="I713" s="419">
        <f>SUM(F713/E713*100)</f>
        <v>0</v>
      </c>
    </row>
    <row r="714" spans="1:9" s="59" customFormat="1" ht="15.75" customHeight="1">
      <c r="A714" s="429"/>
      <c r="B714" s="153"/>
      <c r="C714" s="49">
        <v>4300</v>
      </c>
      <c r="D714" s="102" t="s">
        <v>214</v>
      </c>
      <c r="E714" s="53">
        <v>121565</v>
      </c>
      <c r="F714" s="57">
        <v>6130.22</v>
      </c>
      <c r="I714" s="419">
        <f>SUM(F714/E714*100)</f>
        <v>5.042750791757497</v>
      </c>
    </row>
    <row r="715" spans="1:9" s="59" customFormat="1" ht="7.5" customHeight="1">
      <c r="A715" s="429"/>
      <c r="B715" s="153"/>
      <c r="C715" s="49"/>
      <c r="D715" s="102"/>
      <c r="E715" s="53"/>
      <c r="F715" s="57" t="s">
        <v>256</v>
      </c>
      <c r="I715" s="419"/>
    </row>
    <row r="716" spans="1:9" s="59" customFormat="1" ht="15.75">
      <c r="A716" s="461" t="s">
        <v>32</v>
      </c>
      <c r="B716" s="170" t="s">
        <v>257</v>
      </c>
      <c r="C716" s="49" t="s">
        <v>32</v>
      </c>
      <c r="D716" s="101" t="s">
        <v>258</v>
      </c>
      <c r="E716" s="63">
        <f>SUM(E718+E719)</f>
        <v>65000</v>
      </c>
      <c r="F716" s="237">
        <f>SUM(F718+F719)</f>
        <v>13571.4</v>
      </c>
      <c r="I716" s="419">
        <f>SUM(F716/E716*100)</f>
        <v>20.879076923076923</v>
      </c>
    </row>
    <row r="717" spans="1:9" s="59" customFormat="1" ht="14.25" customHeight="1">
      <c r="A717" s="461"/>
      <c r="B717" s="170"/>
      <c r="C717" s="49"/>
      <c r="D717" s="101"/>
      <c r="E717" s="53"/>
      <c r="F717" s="58"/>
      <c r="G717" s="99"/>
      <c r="I717" s="574"/>
    </row>
    <row r="718" spans="1:9" s="59" customFormat="1" ht="15.75">
      <c r="A718" s="73"/>
      <c r="B718" s="170"/>
      <c r="C718" s="49">
        <v>4300</v>
      </c>
      <c r="D718" s="98" t="s">
        <v>214</v>
      </c>
      <c r="E718" s="53">
        <v>63000</v>
      </c>
      <c r="F718" s="58">
        <v>12531.4</v>
      </c>
      <c r="G718" s="99"/>
      <c r="I718" s="100">
        <f>SUM(F718/E718*100)</f>
        <v>19.89111111111111</v>
      </c>
    </row>
    <row r="719" spans="1:9" s="21" customFormat="1" ht="15.75" customHeight="1">
      <c r="A719" s="160"/>
      <c r="B719" s="116"/>
      <c r="C719" s="76">
        <v>4610</v>
      </c>
      <c r="D719" s="51" t="s">
        <v>252</v>
      </c>
      <c r="E719" s="57">
        <v>2000</v>
      </c>
      <c r="F719" s="53">
        <v>1040</v>
      </c>
      <c r="G719" s="147"/>
      <c r="H719" s="147"/>
      <c r="I719" s="58">
        <f>SUM(F719/E719*100)</f>
        <v>52</v>
      </c>
    </row>
    <row r="720" spans="1:9" s="59" customFormat="1" ht="15.75" customHeight="1" thickBot="1">
      <c r="A720" s="73"/>
      <c r="B720" s="170"/>
      <c r="C720" s="49"/>
      <c r="D720" s="98"/>
      <c r="E720" s="53"/>
      <c r="F720" s="58"/>
      <c r="I720" s="100"/>
    </row>
    <row r="721" spans="1:21" s="59" customFormat="1" ht="15.75" customHeight="1" thickBot="1">
      <c r="A721" s="433">
        <v>750</v>
      </c>
      <c r="B721" s="434" t="s">
        <v>32</v>
      </c>
      <c r="C721" s="435" t="s">
        <v>32</v>
      </c>
      <c r="D721" s="399" t="s">
        <v>50</v>
      </c>
      <c r="E721" s="392">
        <f>SUM(E723+E733+E768+E795)</f>
        <v>5753503.88</v>
      </c>
      <c r="F721" s="392">
        <f>SUM(F723+F733+F768+F795)</f>
        <v>3051546.0000000005</v>
      </c>
      <c r="G721" s="399"/>
      <c r="H721" s="436"/>
      <c r="I721" s="437">
        <f>SUM(F721/E721*100)</f>
        <v>53.038045400605526</v>
      </c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</row>
    <row r="722" spans="1:21" s="59" customFormat="1" ht="15" customHeight="1">
      <c r="A722" s="412"/>
      <c r="B722" s="426"/>
      <c r="C722" s="344"/>
      <c r="D722" s="308"/>
      <c r="E722" s="309"/>
      <c r="F722" s="310"/>
      <c r="G722" s="308"/>
      <c r="H722" s="377"/>
      <c r="I722" s="418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</row>
    <row r="723" spans="1:21" s="59" customFormat="1" ht="16.5" thickBot="1">
      <c r="A723" s="458" t="s">
        <v>32</v>
      </c>
      <c r="B723" s="431" t="s">
        <v>259</v>
      </c>
      <c r="C723" s="348" t="s">
        <v>32</v>
      </c>
      <c r="D723" s="693" t="s">
        <v>260</v>
      </c>
      <c r="E723" s="702">
        <f>SUM(E726+E727+E728+E730+E731)</f>
        <v>270965</v>
      </c>
      <c r="F723" s="407">
        <f>SUM(F726+F727+F728+F730+F731)</f>
        <v>129423.68000000001</v>
      </c>
      <c r="G723" s="340"/>
      <c r="H723" s="379"/>
      <c r="I723" s="432">
        <f>SUM(F723/E723*100)</f>
        <v>47.763984278412345</v>
      </c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</row>
    <row r="724" spans="1:15" s="235" customFormat="1" ht="15" customHeight="1" thickBot="1">
      <c r="A724" s="441">
        <v>1</v>
      </c>
      <c r="B724" s="442">
        <v>2</v>
      </c>
      <c r="C724" s="442">
        <v>3</v>
      </c>
      <c r="D724" s="442">
        <v>4</v>
      </c>
      <c r="E724" s="442">
        <v>5</v>
      </c>
      <c r="F724" s="442">
        <v>6</v>
      </c>
      <c r="G724" s="443"/>
      <c r="H724" s="444"/>
      <c r="I724" s="445">
        <v>7</v>
      </c>
      <c r="L724" s="222"/>
      <c r="M724" s="222"/>
      <c r="N724" s="222"/>
      <c r="O724" s="222"/>
    </row>
    <row r="725" spans="1:21" s="59" customFormat="1" ht="13.5" customHeight="1">
      <c r="A725" s="459"/>
      <c r="B725" s="426"/>
      <c r="C725" s="344"/>
      <c r="D725" s="718"/>
      <c r="E725" s="309"/>
      <c r="F725" s="329"/>
      <c r="G725" s="308"/>
      <c r="H725" s="377"/>
      <c r="I725" s="418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</row>
    <row r="726" spans="1:21" s="59" customFormat="1" ht="15.75">
      <c r="A726" s="361" t="s">
        <v>32</v>
      </c>
      <c r="B726" s="159" t="s">
        <v>32</v>
      </c>
      <c r="C726" s="346">
        <v>3030</v>
      </c>
      <c r="D726" s="98" t="s">
        <v>261</v>
      </c>
      <c r="E726" s="52">
        <v>235965</v>
      </c>
      <c r="F726" s="123">
        <v>111994.38</v>
      </c>
      <c r="G726" s="98"/>
      <c r="H726" s="102"/>
      <c r="I726" s="419">
        <f aca="true" t="shared" si="6" ref="I726:I731">SUM(F726/E726*100)</f>
        <v>47.46228466086072</v>
      </c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</row>
    <row r="727" spans="1:21" s="59" customFormat="1" ht="15.75">
      <c r="A727" s="361"/>
      <c r="B727" s="159"/>
      <c r="C727" s="346">
        <v>4210</v>
      </c>
      <c r="D727" s="98" t="s">
        <v>226</v>
      </c>
      <c r="E727" s="52">
        <v>12150</v>
      </c>
      <c r="F727" s="123">
        <v>5036.14</v>
      </c>
      <c r="G727" s="102"/>
      <c r="H727" s="102"/>
      <c r="I727" s="419">
        <f t="shared" si="6"/>
        <v>41.44971193415638</v>
      </c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</row>
    <row r="728" spans="1:21" s="59" customFormat="1" ht="15.75">
      <c r="A728" s="361"/>
      <c r="B728" s="159"/>
      <c r="C728" s="346">
        <v>4300</v>
      </c>
      <c r="D728" s="98" t="s">
        <v>214</v>
      </c>
      <c r="E728" s="57">
        <v>16850</v>
      </c>
      <c r="F728" s="123">
        <v>11644.59</v>
      </c>
      <c r="G728" s="102"/>
      <c r="H728" s="102"/>
      <c r="I728" s="367">
        <f t="shared" si="6"/>
        <v>69.10735905044511</v>
      </c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</row>
    <row r="729" spans="1:21" s="59" customFormat="1" ht="15.75">
      <c r="A729" s="361"/>
      <c r="B729" s="159"/>
      <c r="C729" s="346">
        <v>4360</v>
      </c>
      <c r="D729" s="51" t="s">
        <v>385</v>
      </c>
      <c r="E729" s="57"/>
      <c r="F729" s="123"/>
      <c r="G729" s="102"/>
      <c r="H729" s="102"/>
      <c r="I729" s="367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</row>
    <row r="730" spans="1:21" s="59" customFormat="1" ht="15.75">
      <c r="A730" s="361"/>
      <c r="B730" s="159"/>
      <c r="C730" s="346"/>
      <c r="D730" s="51" t="s">
        <v>383</v>
      </c>
      <c r="E730" s="57">
        <v>4000</v>
      </c>
      <c r="F730" s="123">
        <v>748.57</v>
      </c>
      <c r="G730" s="102"/>
      <c r="H730" s="102"/>
      <c r="I730" s="367">
        <f t="shared" si="6"/>
        <v>18.714250000000003</v>
      </c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</row>
    <row r="731" spans="1:21" s="59" customFormat="1" ht="15.75" customHeight="1">
      <c r="A731" s="429"/>
      <c r="B731" s="159"/>
      <c r="C731" s="346">
        <v>4430</v>
      </c>
      <c r="D731" s="98" t="s">
        <v>221</v>
      </c>
      <c r="E731" s="52">
        <v>2000</v>
      </c>
      <c r="F731" s="123">
        <v>0</v>
      </c>
      <c r="G731" s="98"/>
      <c r="H731" s="102"/>
      <c r="I731" s="362">
        <f t="shared" si="6"/>
        <v>0</v>
      </c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</row>
    <row r="732" spans="1:21" s="59" customFormat="1" ht="15.75" customHeight="1">
      <c r="A732" s="361"/>
      <c r="B732" s="159"/>
      <c r="C732" s="346"/>
      <c r="D732" s="98"/>
      <c r="E732" s="52"/>
      <c r="F732" s="123"/>
      <c r="G732" s="102"/>
      <c r="H732" s="102"/>
      <c r="I732" s="36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</row>
    <row r="733" spans="1:21" s="59" customFormat="1" ht="15.75" customHeight="1">
      <c r="A733" s="420" t="s">
        <v>32</v>
      </c>
      <c r="B733" s="97" t="s">
        <v>54</v>
      </c>
      <c r="C733" s="346" t="s">
        <v>32</v>
      </c>
      <c r="D733" s="101" t="s">
        <v>262</v>
      </c>
      <c r="E733" s="88">
        <f>SUM(E735+E736+E737+E738+E739+E740+E741+E742+E743+E744+E745+E746+E748+E750+E751+E752+E753+E754+E755+E756+E759+E760+E761+E762+E763+E766)</f>
        <v>4692982.18</v>
      </c>
      <c r="F733" s="119">
        <f>SUM(F735+F736+F737+F738+F739+F740+F741+F742+F743+F744+F745+F746+F748+F750+F751+F752+F753+F754+F755+F756+F759+F760+F761+F762+F763+F766)</f>
        <v>2535503.94</v>
      </c>
      <c r="G733" s="102"/>
      <c r="H733" s="102"/>
      <c r="I733" s="419">
        <f>SUM(F733/E733*100)</f>
        <v>54.02756376969665</v>
      </c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</row>
    <row r="734" spans="1:21" s="59" customFormat="1" ht="12.75" customHeight="1">
      <c r="A734" s="420"/>
      <c r="B734" s="97"/>
      <c r="C734" s="346"/>
      <c r="D734" s="101"/>
      <c r="E734" s="52"/>
      <c r="F734" s="123"/>
      <c r="G734" s="98"/>
      <c r="H734" s="102"/>
      <c r="I734" s="419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</row>
    <row r="735" spans="1:21" s="59" customFormat="1" ht="15.75">
      <c r="A735" s="420"/>
      <c r="B735" s="97"/>
      <c r="C735" s="346">
        <v>3020</v>
      </c>
      <c r="D735" s="98" t="s">
        <v>263</v>
      </c>
      <c r="E735" s="52">
        <v>14000</v>
      </c>
      <c r="F735" s="123">
        <v>7976.95</v>
      </c>
      <c r="G735" s="102"/>
      <c r="H735" s="102"/>
      <c r="I735" s="419">
        <f aca="true" t="shared" si="7" ref="I735:I763">SUM(F735/E735*100)</f>
        <v>56.97821428571428</v>
      </c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</row>
    <row r="736" spans="1:21" s="59" customFormat="1" ht="16.5" customHeight="1">
      <c r="A736" s="361" t="s">
        <v>32</v>
      </c>
      <c r="B736" s="159" t="s">
        <v>32</v>
      </c>
      <c r="C736" s="346">
        <v>4010</v>
      </c>
      <c r="D736" s="98" t="s">
        <v>222</v>
      </c>
      <c r="E736" s="52">
        <v>2614940</v>
      </c>
      <c r="F736" s="123">
        <v>1300080</v>
      </c>
      <c r="G736" s="102"/>
      <c r="H736" s="102"/>
      <c r="I736" s="419">
        <f t="shared" si="7"/>
        <v>49.71739313330325</v>
      </c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</row>
    <row r="737" spans="1:21" s="59" customFormat="1" ht="15.75">
      <c r="A737" s="361"/>
      <c r="B737" s="159"/>
      <c r="C737" s="346">
        <v>4040</v>
      </c>
      <c r="D737" s="98" t="s">
        <v>264</v>
      </c>
      <c r="E737" s="57">
        <v>187058</v>
      </c>
      <c r="F737" s="123">
        <v>180477.61</v>
      </c>
      <c r="G737" s="102"/>
      <c r="H737" s="102"/>
      <c r="I737" s="367">
        <f t="shared" si="7"/>
        <v>96.4821659592212</v>
      </c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</row>
    <row r="738" spans="1:21" s="59" customFormat="1" ht="15.75">
      <c r="A738" s="361"/>
      <c r="B738" s="159"/>
      <c r="C738" s="346">
        <v>4110</v>
      </c>
      <c r="D738" s="98" t="s">
        <v>223</v>
      </c>
      <c r="E738" s="57">
        <v>403317.11</v>
      </c>
      <c r="F738" s="123">
        <v>223431.67</v>
      </c>
      <c r="G738" s="102"/>
      <c r="H738" s="102"/>
      <c r="I738" s="367">
        <f t="shared" si="7"/>
        <v>55.39851012023765</v>
      </c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</row>
    <row r="739" spans="1:21" s="59" customFormat="1" ht="15.75">
      <c r="A739" s="361"/>
      <c r="B739" s="159"/>
      <c r="C739" s="346">
        <v>4120</v>
      </c>
      <c r="D739" s="98" t="s">
        <v>224</v>
      </c>
      <c r="E739" s="52">
        <v>68545</v>
      </c>
      <c r="F739" s="123">
        <v>36253.95</v>
      </c>
      <c r="G739" s="98"/>
      <c r="H739" s="102"/>
      <c r="I739" s="419">
        <f t="shared" si="7"/>
        <v>52.8907287183602</v>
      </c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</row>
    <row r="740" spans="1:21" s="59" customFormat="1" ht="15.75">
      <c r="A740" s="361"/>
      <c r="B740" s="159"/>
      <c r="C740" s="346">
        <v>4170</v>
      </c>
      <c r="D740" s="98" t="s">
        <v>225</v>
      </c>
      <c r="E740" s="57">
        <v>27000</v>
      </c>
      <c r="F740" s="123">
        <v>10436</v>
      </c>
      <c r="G740" s="102"/>
      <c r="H740" s="102"/>
      <c r="I740" s="367">
        <f t="shared" si="7"/>
        <v>38.65185185185185</v>
      </c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</row>
    <row r="741" spans="1:21" s="59" customFormat="1" ht="15.75">
      <c r="A741" s="361" t="s">
        <v>32</v>
      </c>
      <c r="B741" s="159" t="s">
        <v>32</v>
      </c>
      <c r="C741" s="346">
        <v>4210</v>
      </c>
      <c r="D741" s="98" t="s">
        <v>226</v>
      </c>
      <c r="E741" s="52">
        <v>220575</v>
      </c>
      <c r="F741" s="123">
        <v>93143.4</v>
      </c>
      <c r="G741" s="98"/>
      <c r="H741" s="102"/>
      <c r="I741" s="419">
        <f t="shared" si="7"/>
        <v>42.22754165249915</v>
      </c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</row>
    <row r="742" spans="1:21" s="59" customFormat="1" ht="15.75" customHeight="1">
      <c r="A742" s="361"/>
      <c r="B742" s="159"/>
      <c r="C742" s="346">
        <v>4260</v>
      </c>
      <c r="D742" s="98" t="s">
        <v>228</v>
      </c>
      <c r="E742" s="52">
        <v>155000</v>
      </c>
      <c r="F742" s="123">
        <v>74802</v>
      </c>
      <c r="G742" s="102"/>
      <c r="H742" s="102"/>
      <c r="I742" s="419">
        <f t="shared" si="7"/>
        <v>48.259354838709676</v>
      </c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</row>
    <row r="743" spans="1:21" s="59" customFormat="1" ht="15.75">
      <c r="A743" s="361"/>
      <c r="B743" s="159"/>
      <c r="C743" s="346">
        <v>4270</v>
      </c>
      <c r="D743" s="98" t="s">
        <v>242</v>
      </c>
      <c r="E743" s="52">
        <v>90000</v>
      </c>
      <c r="F743" s="123">
        <v>9039.27</v>
      </c>
      <c r="G743" s="98"/>
      <c r="H743" s="102"/>
      <c r="I743" s="419">
        <f t="shared" si="7"/>
        <v>10.043633333333334</v>
      </c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</row>
    <row r="744" spans="1:21" s="59" customFormat="1" ht="15.75">
      <c r="A744" s="361"/>
      <c r="B744" s="159"/>
      <c r="C744" s="346">
        <v>4280</v>
      </c>
      <c r="D744" s="98" t="s">
        <v>265</v>
      </c>
      <c r="E744" s="57">
        <v>7494</v>
      </c>
      <c r="F744" s="123">
        <v>5229.9</v>
      </c>
      <c r="G744" s="102"/>
      <c r="H744" s="102"/>
      <c r="I744" s="367">
        <f t="shared" si="7"/>
        <v>69.78783026421137</v>
      </c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</row>
    <row r="745" spans="1:21" s="59" customFormat="1" ht="15.75" customHeight="1">
      <c r="A745" s="361"/>
      <c r="B745" s="159"/>
      <c r="C745" s="346">
        <v>4300</v>
      </c>
      <c r="D745" s="98" t="s">
        <v>214</v>
      </c>
      <c r="E745" s="57">
        <v>297488</v>
      </c>
      <c r="F745" s="123">
        <v>111725.39</v>
      </c>
      <c r="G745" s="102"/>
      <c r="H745" s="102"/>
      <c r="I745" s="367">
        <f t="shared" si="7"/>
        <v>37.55626781584468</v>
      </c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</row>
    <row r="746" spans="1:21" s="59" customFormat="1" ht="15.75" customHeight="1">
      <c r="A746" s="361"/>
      <c r="B746" s="159"/>
      <c r="C746" s="346">
        <v>4350</v>
      </c>
      <c r="D746" s="98" t="s">
        <v>266</v>
      </c>
      <c r="E746" s="57">
        <v>24000</v>
      </c>
      <c r="F746" s="123">
        <v>7228.54</v>
      </c>
      <c r="G746" s="102"/>
      <c r="H746" s="102"/>
      <c r="I746" s="367">
        <f t="shared" si="7"/>
        <v>30.118916666666667</v>
      </c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</row>
    <row r="747" spans="1:21" s="59" customFormat="1" ht="15.75" customHeight="1">
      <c r="A747" s="361"/>
      <c r="B747" s="159"/>
      <c r="C747" s="346">
        <v>4360</v>
      </c>
      <c r="D747" s="98" t="s">
        <v>385</v>
      </c>
      <c r="E747" s="57"/>
      <c r="F747" s="123"/>
      <c r="G747" s="102"/>
      <c r="H747" s="102"/>
      <c r="I747" s="367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</row>
    <row r="748" spans="1:21" s="59" customFormat="1" ht="15.75" customHeight="1">
      <c r="A748" s="361"/>
      <c r="B748" s="159"/>
      <c r="C748" s="346"/>
      <c r="D748" s="98" t="s">
        <v>383</v>
      </c>
      <c r="E748" s="57">
        <v>28000</v>
      </c>
      <c r="F748" s="123">
        <v>8443.88</v>
      </c>
      <c r="G748" s="102"/>
      <c r="H748" s="102"/>
      <c r="I748" s="367">
        <f t="shared" si="7"/>
        <v>30.15671428571428</v>
      </c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</row>
    <row r="749" spans="1:21" s="59" customFormat="1" ht="15.75" customHeight="1">
      <c r="A749" s="361"/>
      <c r="B749" s="159"/>
      <c r="C749" s="346">
        <v>4370</v>
      </c>
      <c r="D749" s="98" t="s">
        <v>384</v>
      </c>
      <c r="E749" s="57"/>
      <c r="F749" s="123"/>
      <c r="G749" s="102"/>
      <c r="H749" s="102"/>
      <c r="I749" s="367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</row>
    <row r="750" spans="1:21" s="59" customFormat="1" ht="15.75" customHeight="1">
      <c r="A750" s="361"/>
      <c r="B750" s="159"/>
      <c r="C750" s="346"/>
      <c r="D750" s="98" t="s">
        <v>383</v>
      </c>
      <c r="E750" s="57">
        <v>26000</v>
      </c>
      <c r="F750" s="123">
        <v>11562.5</v>
      </c>
      <c r="G750" s="102"/>
      <c r="H750" s="102"/>
      <c r="I750" s="367">
        <f t="shared" si="7"/>
        <v>44.47115384615385</v>
      </c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</row>
    <row r="751" spans="1:21" s="59" customFormat="1" ht="15.75" customHeight="1">
      <c r="A751" s="361"/>
      <c r="B751" s="159"/>
      <c r="C751" s="346">
        <v>4380</v>
      </c>
      <c r="D751" s="98" t="s">
        <v>267</v>
      </c>
      <c r="E751" s="57">
        <v>1000</v>
      </c>
      <c r="F751" s="123">
        <v>160</v>
      </c>
      <c r="G751" s="102"/>
      <c r="H751" s="102"/>
      <c r="I751" s="367">
        <f>SUM(F751/E751*100)</f>
        <v>16</v>
      </c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</row>
    <row r="752" spans="1:21" s="59" customFormat="1" ht="15.75" customHeight="1">
      <c r="A752" s="361"/>
      <c r="B752" s="159"/>
      <c r="C752" s="346">
        <v>4390</v>
      </c>
      <c r="D752" s="98" t="s">
        <v>246</v>
      </c>
      <c r="E752" s="57">
        <v>19055.99</v>
      </c>
      <c r="F752" s="123">
        <v>0</v>
      </c>
      <c r="G752" s="102"/>
      <c r="H752" s="102"/>
      <c r="I752" s="367">
        <f t="shared" si="7"/>
        <v>0</v>
      </c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</row>
    <row r="753" spans="1:21" s="59" customFormat="1" ht="15.75" customHeight="1">
      <c r="A753" s="361"/>
      <c r="B753" s="159"/>
      <c r="C753" s="346">
        <v>4400</v>
      </c>
      <c r="D753" s="98" t="s">
        <v>268</v>
      </c>
      <c r="E753" s="57">
        <v>280000</v>
      </c>
      <c r="F753" s="123">
        <v>272213.06</v>
      </c>
      <c r="G753" s="102"/>
      <c r="H753" s="102"/>
      <c r="I753" s="367">
        <f t="shared" si="7"/>
        <v>97.21895</v>
      </c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</row>
    <row r="754" spans="1:21" s="59" customFormat="1" ht="15.75">
      <c r="A754" s="361"/>
      <c r="B754" s="159"/>
      <c r="C754" s="346">
        <v>4410</v>
      </c>
      <c r="D754" s="98" t="s">
        <v>269</v>
      </c>
      <c r="E754" s="57">
        <v>36167.88</v>
      </c>
      <c r="F754" s="123">
        <v>29296.54</v>
      </c>
      <c r="G754" s="102"/>
      <c r="H754" s="102"/>
      <c r="I754" s="367">
        <f t="shared" si="7"/>
        <v>81.00154059347688</v>
      </c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</row>
    <row r="755" spans="1:21" s="59" customFormat="1" ht="15.75" customHeight="1">
      <c r="A755" s="429" t="s">
        <v>32</v>
      </c>
      <c r="B755" s="159" t="s">
        <v>32</v>
      </c>
      <c r="C755" s="346">
        <v>4420</v>
      </c>
      <c r="D755" s="98" t="s">
        <v>270</v>
      </c>
      <c r="E755" s="57">
        <v>8680</v>
      </c>
      <c r="F755" s="123">
        <v>6341.9</v>
      </c>
      <c r="G755" s="102"/>
      <c r="H755" s="102"/>
      <c r="I755" s="438">
        <f t="shared" si="7"/>
        <v>73.06336405529954</v>
      </c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</row>
    <row r="756" spans="1:21" s="59" customFormat="1" ht="15.75" customHeight="1" thickBot="1">
      <c r="A756" s="430" t="s">
        <v>32</v>
      </c>
      <c r="B756" s="471" t="s">
        <v>12</v>
      </c>
      <c r="C756" s="348">
        <v>4430</v>
      </c>
      <c r="D756" s="340" t="s">
        <v>221</v>
      </c>
      <c r="E756" s="439">
        <v>9000</v>
      </c>
      <c r="F756" s="342">
        <v>5740.96</v>
      </c>
      <c r="G756" s="379"/>
      <c r="H756" s="379"/>
      <c r="I756" s="432">
        <f t="shared" si="7"/>
        <v>63.78844444444445</v>
      </c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</row>
    <row r="757" spans="1:15" s="235" customFormat="1" ht="15" customHeight="1" thickBot="1">
      <c r="A757" s="441">
        <v>1</v>
      </c>
      <c r="B757" s="442">
        <v>2</v>
      </c>
      <c r="C757" s="442">
        <v>3</v>
      </c>
      <c r="D757" s="442">
        <v>4</v>
      </c>
      <c r="E757" s="442">
        <v>5</v>
      </c>
      <c r="F757" s="442">
        <v>6</v>
      </c>
      <c r="G757" s="443"/>
      <c r="H757" s="444"/>
      <c r="I757" s="445">
        <v>7</v>
      </c>
      <c r="L757" s="222"/>
      <c r="M757" s="222"/>
      <c r="N757" s="222"/>
      <c r="O757" s="222"/>
    </row>
    <row r="758" spans="1:21" s="59" customFormat="1" ht="15.75" customHeight="1">
      <c r="A758" s="425"/>
      <c r="B758" s="669"/>
      <c r="C758" s="344"/>
      <c r="D758" s="308"/>
      <c r="E758" s="463"/>
      <c r="F758" s="470"/>
      <c r="G758" s="377"/>
      <c r="H758" s="377"/>
      <c r="I758" s="418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</row>
    <row r="759" spans="1:21" s="59" customFormat="1" ht="15.75" customHeight="1">
      <c r="A759" s="429" t="s">
        <v>32</v>
      </c>
      <c r="B759" s="159" t="s">
        <v>32</v>
      </c>
      <c r="C759" s="346">
        <v>4440</v>
      </c>
      <c r="D759" s="98" t="s">
        <v>271</v>
      </c>
      <c r="E759" s="52">
        <v>79556</v>
      </c>
      <c r="F759" s="123">
        <v>59667</v>
      </c>
      <c r="G759" s="98"/>
      <c r="H759" s="102"/>
      <c r="I759" s="362">
        <f t="shared" si="7"/>
        <v>75</v>
      </c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</row>
    <row r="760" spans="1:21" s="59" customFormat="1" ht="15.75" customHeight="1">
      <c r="A760" s="429"/>
      <c r="B760" s="159"/>
      <c r="C760" s="346">
        <v>4510</v>
      </c>
      <c r="D760" s="98" t="s">
        <v>272</v>
      </c>
      <c r="E760" s="52">
        <v>500</v>
      </c>
      <c r="F760" s="123">
        <v>50</v>
      </c>
      <c r="G760" s="98"/>
      <c r="H760" s="102"/>
      <c r="I760" s="362">
        <f t="shared" si="7"/>
        <v>10</v>
      </c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</row>
    <row r="761" spans="1:9" s="21" customFormat="1" ht="15.75" customHeight="1">
      <c r="A761" s="535"/>
      <c r="B761" s="116"/>
      <c r="C761" s="76">
        <v>4610</v>
      </c>
      <c r="D761" s="51" t="s">
        <v>252</v>
      </c>
      <c r="E761" s="57">
        <v>12</v>
      </c>
      <c r="F761" s="53">
        <v>0</v>
      </c>
      <c r="G761" s="147"/>
      <c r="H761" s="147"/>
      <c r="I761" s="510">
        <f t="shared" si="7"/>
        <v>0</v>
      </c>
    </row>
    <row r="762" spans="1:21" s="59" customFormat="1" ht="15.75" customHeight="1">
      <c r="A762" s="429"/>
      <c r="B762" s="159"/>
      <c r="C762" s="346">
        <v>4700</v>
      </c>
      <c r="D762" s="98" t="s">
        <v>273</v>
      </c>
      <c r="E762" s="52">
        <v>24000</v>
      </c>
      <c r="F762" s="123">
        <v>16168.31</v>
      </c>
      <c r="G762" s="98"/>
      <c r="H762" s="102"/>
      <c r="I762" s="362">
        <f t="shared" si="7"/>
        <v>67.36795833333333</v>
      </c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</row>
    <row r="763" spans="1:21" s="59" customFormat="1" ht="15.75" customHeight="1">
      <c r="A763" s="429"/>
      <c r="B763" s="159"/>
      <c r="C763" s="346">
        <v>6060</v>
      </c>
      <c r="D763" s="98" t="s">
        <v>227</v>
      </c>
      <c r="E763" s="52">
        <v>40000</v>
      </c>
      <c r="F763" s="123">
        <v>34441.91</v>
      </c>
      <c r="G763" s="98"/>
      <c r="H763" s="102"/>
      <c r="I763" s="419">
        <f t="shared" si="7"/>
        <v>86.10477500000002</v>
      </c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</row>
    <row r="764" spans="1:21" s="59" customFormat="1" ht="15.75" customHeight="1">
      <c r="A764" s="429"/>
      <c r="B764" s="159"/>
      <c r="C764" s="346">
        <v>6630</v>
      </c>
      <c r="D764" s="98" t="s">
        <v>429</v>
      </c>
      <c r="E764" s="52"/>
      <c r="F764" s="123"/>
      <c r="G764" s="98"/>
      <c r="H764" s="102"/>
      <c r="I764" s="419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</row>
    <row r="765" spans="1:21" s="59" customFormat="1" ht="15.75" customHeight="1">
      <c r="A765" s="429"/>
      <c r="B765" s="159"/>
      <c r="C765" s="346"/>
      <c r="D765" s="98" t="s">
        <v>430</v>
      </c>
      <c r="E765" s="52"/>
      <c r="F765" s="123"/>
      <c r="G765" s="98"/>
      <c r="H765" s="102"/>
      <c r="I765" s="419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</row>
    <row r="766" spans="1:21" s="59" customFormat="1" ht="15.75" customHeight="1">
      <c r="A766" s="429"/>
      <c r="B766" s="159"/>
      <c r="C766" s="346"/>
      <c r="D766" s="98" t="s">
        <v>322</v>
      </c>
      <c r="E766" s="52">
        <v>31593.2</v>
      </c>
      <c r="F766" s="123">
        <v>31593.2</v>
      </c>
      <c r="G766" s="98"/>
      <c r="H766" s="102"/>
      <c r="I766" s="419">
        <v>100</v>
      </c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</row>
    <row r="767" spans="1:21" s="59" customFormat="1" ht="13.5" customHeight="1">
      <c r="A767" s="429"/>
      <c r="B767" s="159"/>
      <c r="C767" s="346"/>
      <c r="D767" s="98"/>
      <c r="E767" s="52"/>
      <c r="F767" s="123"/>
      <c r="G767" s="98"/>
      <c r="H767" s="102"/>
      <c r="I767" s="419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</row>
    <row r="768" spans="1:21" s="59" customFormat="1" ht="15.75" customHeight="1">
      <c r="A768" s="429"/>
      <c r="B768" s="97" t="s">
        <v>58</v>
      </c>
      <c r="C768" s="346"/>
      <c r="D768" s="101" t="s">
        <v>59</v>
      </c>
      <c r="E768" s="88">
        <f>SUM(E770+E771+E772+E773+E774+E775+E776+E777+E778+E779+E780+E781+E782+E783+E784+E785+E786+E787+E788+E789+E792+E793)</f>
        <v>705680</v>
      </c>
      <c r="F768" s="119">
        <f>SUM(F770+F771+F772+F773+F774+F775+F776+F777+F778+F779+F780+F781+F782+F783+F784+F785+F786+F787+F788+F789+F792+F793)</f>
        <v>327176.99</v>
      </c>
      <c r="G768" s="98"/>
      <c r="H768" s="102"/>
      <c r="I768" s="419">
        <f>SUM(F768/E768*100)</f>
        <v>46.36336441446548</v>
      </c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</row>
    <row r="769" spans="1:21" s="59" customFormat="1" ht="15" customHeight="1">
      <c r="A769" s="429"/>
      <c r="B769" s="159"/>
      <c r="C769" s="346"/>
      <c r="D769" s="98"/>
      <c r="E769" s="52"/>
      <c r="F769" s="123"/>
      <c r="G769" s="98"/>
      <c r="H769" s="102"/>
      <c r="I769" s="419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</row>
    <row r="770" spans="1:21" s="59" customFormat="1" ht="15.75">
      <c r="A770" s="361"/>
      <c r="B770" s="159"/>
      <c r="C770" s="346">
        <v>4110</v>
      </c>
      <c r="D770" s="98" t="s">
        <v>223</v>
      </c>
      <c r="E770" s="57">
        <v>400</v>
      </c>
      <c r="F770" s="123">
        <v>0</v>
      </c>
      <c r="G770" s="102"/>
      <c r="H770" s="102"/>
      <c r="I770" s="367">
        <f aca="true" t="shared" si="8" ref="I770:I783">SUM(F770/E770*100)</f>
        <v>0</v>
      </c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</row>
    <row r="771" spans="1:21" s="59" customFormat="1" ht="15.75">
      <c r="A771" s="361"/>
      <c r="B771" s="159"/>
      <c r="C771" s="346">
        <v>4117</v>
      </c>
      <c r="D771" s="98" t="s">
        <v>223</v>
      </c>
      <c r="E771" s="57">
        <v>210.72</v>
      </c>
      <c r="F771" s="123">
        <v>0</v>
      </c>
      <c r="G771" s="102"/>
      <c r="H771" s="102"/>
      <c r="I771" s="367">
        <f>SUM(F771/E771*100)</f>
        <v>0</v>
      </c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</row>
    <row r="772" spans="1:21" s="59" customFormat="1" ht="15.75">
      <c r="A772" s="361"/>
      <c r="B772" s="159"/>
      <c r="C772" s="346">
        <v>4119</v>
      </c>
      <c r="D772" s="98" t="s">
        <v>223</v>
      </c>
      <c r="E772" s="57">
        <v>37.18</v>
      </c>
      <c r="F772" s="123">
        <v>0</v>
      </c>
      <c r="G772" s="102"/>
      <c r="H772" s="102"/>
      <c r="I772" s="367">
        <f>SUM(F772/E772*100)</f>
        <v>0</v>
      </c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</row>
    <row r="773" spans="1:21" s="59" customFormat="1" ht="15.75">
      <c r="A773" s="361"/>
      <c r="B773" s="159"/>
      <c r="C773" s="346">
        <v>4120</v>
      </c>
      <c r="D773" s="98" t="s">
        <v>224</v>
      </c>
      <c r="E773" s="52">
        <v>100</v>
      </c>
      <c r="F773" s="123">
        <v>0</v>
      </c>
      <c r="G773" s="98"/>
      <c r="H773" s="102"/>
      <c r="I773" s="419">
        <f t="shared" si="8"/>
        <v>0</v>
      </c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</row>
    <row r="774" spans="1:21" s="59" customFormat="1" ht="15.75">
      <c r="A774" s="361"/>
      <c r="B774" s="159"/>
      <c r="C774" s="346">
        <v>4127</v>
      </c>
      <c r="D774" s="98" t="s">
        <v>224</v>
      </c>
      <c r="E774" s="52">
        <v>33.98</v>
      </c>
      <c r="F774" s="123">
        <v>0</v>
      </c>
      <c r="G774" s="98"/>
      <c r="H774" s="102"/>
      <c r="I774" s="419">
        <f>SUM(F774/E774*100)</f>
        <v>0</v>
      </c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</row>
    <row r="775" spans="1:21" s="59" customFormat="1" ht="15.75">
      <c r="A775" s="361"/>
      <c r="B775" s="159"/>
      <c r="C775" s="346">
        <v>4129</v>
      </c>
      <c r="D775" s="98" t="s">
        <v>224</v>
      </c>
      <c r="E775" s="52">
        <v>6</v>
      </c>
      <c r="F775" s="123">
        <v>0</v>
      </c>
      <c r="G775" s="98"/>
      <c r="H775" s="102"/>
      <c r="I775" s="419">
        <f>SUM(F775/E775*100)</f>
        <v>0</v>
      </c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</row>
    <row r="776" spans="1:21" s="59" customFormat="1" ht="15.75">
      <c r="A776" s="429"/>
      <c r="B776" s="159"/>
      <c r="C776" s="346">
        <v>4170</v>
      </c>
      <c r="D776" s="98" t="s">
        <v>225</v>
      </c>
      <c r="E776" s="52">
        <v>7700</v>
      </c>
      <c r="F776" s="123">
        <v>3193.75</v>
      </c>
      <c r="G776" s="98"/>
      <c r="H776" s="102"/>
      <c r="I776" s="419">
        <f t="shared" si="8"/>
        <v>41.47727272727273</v>
      </c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</row>
    <row r="777" spans="1:21" s="59" customFormat="1" ht="15.75">
      <c r="A777" s="429"/>
      <c r="B777" s="159"/>
      <c r="C777" s="346">
        <v>4177</v>
      </c>
      <c r="D777" s="98" t="s">
        <v>225</v>
      </c>
      <c r="E777" s="52">
        <v>9819.3</v>
      </c>
      <c r="F777" s="123">
        <v>0</v>
      </c>
      <c r="G777" s="98"/>
      <c r="H777" s="102"/>
      <c r="I777" s="419">
        <f t="shared" si="8"/>
        <v>0</v>
      </c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</row>
    <row r="778" spans="1:21" s="59" customFormat="1" ht="15.75">
      <c r="A778" s="429"/>
      <c r="B778" s="159"/>
      <c r="C778" s="346">
        <v>4179</v>
      </c>
      <c r="D778" s="98" t="s">
        <v>225</v>
      </c>
      <c r="E778" s="52">
        <v>1732.82</v>
      </c>
      <c r="F778" s="123">
        <v>0</v>
      </c>
      <c r="G778" s="98"/>
      <c r="H778" s="102"/>
      <c r="I778" s="419">
        <f t="shared" si="8"/>
        <v>0</v>
      </c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</row>
    <row r="779" spans="1:21" s="59" customFormat="1" ht="15.75">
      <c r="A779" s="429" t="s">
        <v>32</v>
      </c>
      <c r="B779" s="159" t="s">
        <v>32</v>
      </c>
      <c r="C779" s="346">
        <v>4210</v>
      </c>
      <c r="D779" s="98" t="s">
        <v>226</v>
      </c>
      <c r="E779" s="52">
        <v>18000</v>
      </c>
      <c r="F779" s="123">
        <v>9076.88</v>
      </c>
      <c r="G779" s="98"/>
      <c r="H779" s="102"/>
      <c r="I779" s="419">
        <f t="shared" si="8"/>
        <v>50.42711111111111</v>
      </c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</row>
    <row r="780" spans="1:21" s="59" customFormat="1" ht="15.75">
      <c r="A780" s="429" t="s">
        <v>32</v>
      </c>
      <c r="B780" s="159" t="s">
        <v>32</v>
      </c>
      <c r="C780" s="346">
        <v>4217</v>
      </c>
      <c r="D780" s="98" t="s">
        <v>226</v>
      </c>
      <c r="E780" s="52">
        <v>340</v>
      </c>
      <c r="F780" s="123">
        <v>340</v>
      </c>
      <c r="G780" s="98"/>
      <c r="H780" s="102"/>
      <c r="I780" s="419">
        <f t="shared" si="8"/>
        <v>100</v>
      </c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</row>
    <row r="781" spans="1:21" s="59" customFormat="1" ht="15.75">
      <c r="A781" s="429" t="s">
        <v>32</v>
      </c>
      <c r="B781" s="159" t="s">
        <v>32</v>
      </c>
      <c r="C781" s="346">
        <v>4219</v>
      </c>
      <c r="D781" s="98" t="s">
        <v>226</v>
      </c>
      <c r="E781" s="52">
        <v>60</v>
      </c>
      <c r="F781" s="123">
        <v>60</v>
      </c>
      <c r="G781" s="98"/>
      <c r="H781" s="102"/>
      <c r="I781" s="419">
        <f t="shared" si="8"/>
        <v>100</v>
      </c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</row>
    <row r="782" spans="1:21" s="59" customFormat="1" ht="15.75" customHeight="1">
      <c r="A782" s="429"/>
      <c r="B782" s="159"/>
      <c r="C782" s="346">
        <v>4300</v>
      </c>
      <c r="D782" s="98" t="s">
        <v>214</v>
      </c>
      <c r="E782" s="52">
        <v>543000</v>
      </c>
      <c r="F782" s="123">
        <v>307885.86</v>
      </c>
      <c r="G782" s="98"/>
      <c r="H782" s="102"/>
      <c r="I782" s="419">
        <f t="shared" si="8"/>
        <v>56.70089502762431</v>
      </c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</row>
    <row r="783" spans="1:21" s="59" customFormat="1" ht="15.75" customHeight="1">
      <c r="A783" s="429"/>
      <c r="B783" s="159"/>
      <c r="C783" s="346">
        <v>4307</v>
      </c>
      <c r="D783" s="98" t="s">
        <v>214</v>
      </c>
      <c r="E783" s="52">
        <v>63104</v>
      </c>
      <c r="F783" s="123">
        <v>0</v>
      </c>
      <c r="G783" s="98"/>
      <c r="H783" s="102"/>
      <c r="I783" s="419">
        <f t="shared" si="8"/>
        <v>0</v>
      </c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</row>
    <row r="784" spans="1:21" s="59" customFormat="1" ht="15.75" customHeight="1">
      <c r="A784" s="361"/>
      <c r="B784" s="346"/>
      <c r="C784" s="153">
        <v>4309</v>
      </c>
      <c r="D784" s="488" t="s">
        <v>214</v>
      </c>
      <c r="E784" s="57">
        <v>11136</v>
      </c>
      <c r="F784" s="482">
        <v>0</v>
      </c>
      <c r="G784" s="98"/>
      <c r="H784" s="102"/>
      <c r="I784" s="419">
        <f aca="true" t="shared" si="9" ref="I784:I793">SUM(F784/E784*100)</f>
        <v>0</v>
      </c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</row>
    <row r="785" spans="1:21" s="59" customFormat="1" ht="15.75" customHeight="1">
      <c r="A785" s="361"/>
      <c r="B785" s="346"/>
      <c r="C785" s="153">
        <v>4380</v>
      </c>
      <c r="D785" s="488" t="s">
        <v>267</v>
      </c>
      <c r="E785" s="57">
        <v>1000</v>
      </c>
      <c r="F785" s="482">
        <v>800</v>
      </c>
      <c r="G785" s="102"/>
      <c r="H785" s="102"/>
      <c r="I785" s="367">
        <f t="shared" si="9"/>
        <v>80</v>
      </c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</row>
    <row r="786" spans="1:21" s="59" customFormat="1" ht="15.75" customHeight="1">
      <c r="A786" s="361"/>
      <c r="B786" s="346"/>
      <c r="C786" s="153">
        <v>4387</v>
      </c>
      <c r="D786" s="488" t="s">
        <v>267</v>
      </c>
      <c r="E786" s="57">
        <v>16150</v>
      </c>
      <c r="F786" s="482">
        <v>1519.38</v>
      </c>
      <c r="G786" s="102"/>
      <c r="H786" s="102"/>
      <c r="I786" s="367">
        <f t="shared" si="9"/>
        <v>9.407925696594429</v>
      </c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</row>
    <row r="787" spans="1:21" s="59" customFormat="1" ht="15.75" customHeight="1">
      <c r="A787" s="361"/>
      <c r="B787" s="346"/>
      <c r="C787" s="153">
        <v>4389</v>
      </c>
      <c r="D787" s="488" t="s">
        <v>267</v>
      </c>
      <c r="E787" s="57">
        <v>2850</v>
      </c>
      <c r="F787" s="482">
        <v>268.12</v>
      </c>
      <c r="G787" s="102"/>
      <c r="H787" s="102"/>
      <c r="I787" s="367">
        <f t="shared" si="9"/>
        <v>9.407719298245615</v>
      </c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</row>
    <row r="788" spans="1:21" s="59" customFormat="1" ht="15.75" customHeight="1">
      <c r="A788" s="361" t="s">
        <v>32</v>
      </c>
      <c r="B788" s="346" t="s">
        <v>12</v>
      </c>
      <c r="C788" s="153">
        <v>4430</v>
      </c>
      <c r="D788" s="488" t="s">
        <v>221</v>
      </c>
      <c r="E788" s="57">
        <v>1000</v>
      </c>
      <c r="F788" s="482">
        <v>33</v>
      </c>
      <c r="G788" s="102"/>
      <c r="H788" s="102"/>
      <c r="I788" s="419">
        <f t="shared" si="9"/>
        <v>3.3000000000000003</v>
      </c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</row>
    <row r="789" spans="1:21" s="59" customFormat="1" ht="15.75" customHeight="1" thickBot="1">
      <c r="A789" s="421"/>
      <c r="B789" s="348"/>
      <c r="C789" s="422">
        <v>6050</v>
      </c>
      <c r="D789" s="489" t="s">
        <v>243</v>
      </c>
      <c r="E789" s="318">
        <v>25000</v>
      </c>
      <c r="F789" s="485">
        <v>0</v>
      </c>
      <c r="G789" s="340"/>
      <c r="H789" s="379"/>
      <c r="I789" s="432">
        <f t="shared" si="9"/>
        <v>0</v>
      </c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</row>
    <row r="790" spans="1:15" s="235" customFormat="1" ht="15" customHeight="1" thickBot="1">
      <c r="A790" s="441">
        <v>1</v>
      </c>
      <c r="B790" s="442">
        <v>2</v>
      </c>
      <c r="C790" s="442">
        <v>3</v>
      </c>
      <c r="D790" s="442">
        <v>4</v>
      </c>
      <c r="E790" s="442">
        <v>5</v>
      </c>
      <c r="F790" s="442">
        <v>6</v>
      </c>
      <c r="G790" s="443"/>
      <c r="H790" s="444"/>
      <c r="I790" s="445">
        <v>7</v>
      </c>
      <c r="L790" s="222"/>
      <c r="M790" s="222"/>
      <c r="N790" s="222"/>
      <c r="O790" s="222"/>
    </row>
    <row r="791" spans="1:21" s="59" customFormat="1" ht="15.75" customHeight="1">
      <c r="A791" s="361"/>
      <c r="B791" s="346"/>
      <c r="C791" s="153"/>
      <c r="D791" s="488"/>
      <c r="E791" s="57"/>
      <c r="F791" s="482"/>
      <c r="G791" s="98"/>
      <c r="H791" s="102"/>
      <c r="I791" s="419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</row>
    <row r="792" spans="1:21" s="59" customFormat="1" ht="15.75" customHeight="1">
      <c r="A792" s="361"/>
      <c r="B792" s="346"/>
      <c r="C792" s="153">
        <v>6067</v>
      </c>
      <c r="D792" s="488" t="s">
        <v>227</v>
      </c>
      <c r="E792" s="57">
        <v>3400</v>
      </c>
      <c r="F792" s="482">
        <v>3400</v>
      </c>
      <c r="G792" s="98"/>
      <c r="H792" s="102"/>
      <c r="I792" s="419">
        <f t="shared" si="9"/>
        <v>100</v>
      </c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</row>
    <row r="793" spans="1:21" s="59" customFormat="1" ht="15.75" customHeight="1">
      <c r="A793" s="361"/>
      <c r="B793" s="346"/>
      <c r="C793" s="153">
        <v>6069</v>
      </c>
      <c r="D793" s="488" t="s">
        <v>227</v>
      </c>
      <c r="E793" s="57">
        <v>600</v>
      </c>
      <c r="F793" s="482">
        <v>600</v>
      </c>
      <c r="G793" s="98"/>
      <c r="H793" s="102"/>
      <c r="I793" s="419">
        <f t="shared" si="9"/>
        <v>100</v>
      </c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</row>
    <row r="794" spans="1:21" s="59" customFormat="1" ht="14.25" customHeight="1">
      <c r="A794" s="361"/>
      <c r="B794" s="346"/>
      <c r="C794" s="153"/>
      <c r="D794" s="488"/>
      <c r="E794" s="57"/>
      <c r="F794" s="482"/>
      <c r="G794" s="102"/>
      <c r="H794" s="102"/>
      <c r="I794" s="367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</row>
    <row r="795" spans="1:21" s="59" customFormat="1" ht="15.75">
      <c r="A795" s="361"/>
      <c r="B795" s="349" t="s">
        <v>61</v>
      </c>
      <c r="C795" s="153"/>
      <c r="D795" s="487" t="s">
        <v>14</v>
      </c>
      <c r="E795" s="40">
        <f>SUM(E798+E799+E800+E801)</f>
        <v>83876.70000000001</v>
      </c>
      <c r="F795" s="483">
        <f>SUM(F798+F799+F800+F801)</f>
        <v>59441.39</v>
      </c>
      <c r="G795" s="98"/>
      <c r="H795" s="102"/>
      <c r="I795" s="362">
        <f>SUM(F795/E795*100)</f>
        <v>70.8675830117303</v>
      </c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</row>
    <row r="796" spans="1:21" s="59" customFormat="1" ht="12.75" customHeight="1">
      <c r="A796" s="361"/>
      <c r="B796" s="349"/>
      <c r="C796" s="153"/>
      <c r="D796" s="487"/>
      <c r="E796" s="40"/>
      <c r="F796" s="483"/>
      <c r="G796" s="102"/>
      <c r="H796" s="102"/>
      <c r="I796" s="438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</row>
    <row r="797" spans="1:21" s="59" customFormat="1" ht="15.75" customHeight="1">
      <c r="A797" s="361"/>
      <c r="B797" s="349"/>
      <c r="C797" s="153">
        <v>2900</v>
      </c>
      <c r="D797" s="488" t="s">
        <v>274</v>
      </c>
      <c r="E797" s="40"/>
      <c r="F797" s="483"/>
      <c r="G797" s="102"/>
      <c r="H797" s="102"/>
      <c r="I797" s="438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</row>
    <row r="798" spans="1:21" s="59" customFormat="1" ht="15.75" customHeight="1">
      <c r="A798" s="361"/>
      <c r="B798" s="349"/>
      <c r="C798" s="153"/>
      <c r="D798" s="488" t="s">
        <v>275</v>
      </c>
      <c r="E798" s="57">
        <v>13173</v>
      </c>
      <c r="F798" s="484">
        <v>6588</v>
      </c>
      <c r="G798" s="102"/>
      <c r="H798" s="102"/>
      <c r="I798" s="438">
        <f>SUM(F798/E798*100)</f>
        <v>50.011386927806875</v>
      </c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</row>
    <row r="799" spans="1:21" s="59" customFormat="1" ht="16.5" customHeight="1">
      <c r="A799" s="361"/>
      <c r="B799" s="346"/>
      <c r="C799" s="153">
        <v>4210</v>
      </c>
      <c r="D799" s="488" t="s">
        <v>226</v>
      </c>
      <c r="E799" s="57">
        <v>5000.8</v>
      </c>
      <c r="F799" s="484">
        <v>2262.49</v>
      </c>
      <c r="G799" s="102"/>
      <c r="H799" s="102"/>
      <c r="I799" s="438">
        <f>SUM(F799/E799*100)</f>
        <v>45.242561190209564</v>
      </c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</row>
    <row r="800" spans="1:21" s="59" customFormat="1" ht="15.75" customHeight="1">
      <c r="A800" s="361"/>
      <c r="B800" s="346"/>
      <c r="C800" s="153">
        <v>4300</v>
      </c>
      <c r="D800" s="488" t="s">
        <v>214</v>
      </c>
      <c r="E800" s="57">
        <v>18700</v>
      </c>
      <c r="F800" s="482">
        <v>3588</v>
      </c>
      <c r="G800" s="98"/>
      <c r="H800" s="102"/>
      <c r="I800" s="419">
        <f>SUM(F800/E800*100)</f>
        <v>19.18716577540107</v>
      </c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</row>
    <row r="801" spans="1:21" s="59" customFormat="1" ht="15.75" customHeight="1">
      <c r="A801" s="361" t="s">
        <v>32</v>
      </c>
      <c r="B801" s="346" t="s">
        <v>12</v>
      </c>
      <c r="C801" s="153">
        <v>4430</v>
      </c>
      <c r="D801" s="488" t="s">
        <v>221</v>
      </c>
      <c r="E801" s="57">
        <v>47002.9</v>
      </c>
      <c r="F801" s="482">
        <v>47002.9</v>
      </c>
      <c r="G801" s="102"/>
      <c r="H801" s="102"/>
      <c r="I801" s="419">
        <f>SUM(F801/E801*100)</f>
        <v>100</v>
      </c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</row>
    <row r="802" spans="1:9" s="222" customFormat="1" ht="15" customHeight="1" thickBot="1">
      <c r="A802" s="545"/>
      <c r="B802" s="550"/>
      <c r="C802" s="546"/>
      <c r="D802" s="550"/>
      <c r="E802" s="546"/>
      <c r="F802" s="550"/>
      <c r="G802" s="547"/>
      <c r="H802" s="547"/>
      <c r="I802" s="548"/>
    </row>
    <row r="803" spans="1:21" s="59" customFormat="1" ht="15.75" customHeight="1" thickBot="1">
      <c r="A803" s="49">
        <v>754</v>
      </c>
      <c r="B803" s="153"/>
      <c r="C803" s="49"/>
      <c r="D803" s="561" t="s">
        <v>64</v>
      </c>
      <c r="E803" s="63">
        <f>SUM(E805+E809+E814+E836)</f>
        <v>823588</v>
      </c>
      <c r="F803" s="237">
        <f>SUM(F805+F809+F814+F836)</f>
        <v>342277.65</v>
      </c>
      <c r="G803" s="51"/>
      <c r="H803" s="102"/>
      <c r="I803" s="117">
        <f>SUM(F803/E803*100)</f>
        <v>41.55932942199255</v>
      </c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</row>
    <row r="804" spans="1:21" s="59" customFormat="1" ht="13.5" customHeight="1">
      <c r="A804" s="412"/>
      <c r="B804" s="344"/>
      <c r="C804" s="414"/>
      <c r="D804" s="541"/>
      <c r="E804" s="428"/>
      <c r="F804" s="537"/>
      <c r="G804" s="308"/>
      <c r="H804" s="377"/>
      <c r="I804" s="446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</row>
    <row r="805" spans="1:21" s="59" customFormat="1" ht="15.75" customHeight="1">
      <c r="A805" s="361"/>
      <c r="B805" s="532" t="s">
        <v>402</v>
      </c>
      <c r="C805" s="473"/>
      <c r="D805" s="542" t="s">
        <v>403</v>
      </c>
      <c r="E805" s="382">
        <f>SUM(E807)</f>
        <v>20000</v>
      </c>
      <c r="F805" s="538">
        <f>SUM(F807)</f>
        <v>20000</v>
      </c>
      <c r="G805" s="98"/>
      <c r="H805" s="102"/>
      <c r="I805" s="362">
        <f>SUM(F805/E805*100)</f>
        <v>100</v>
      </c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</row>
    <row r="806" spans="1:21" s="59" customFormat="1" ht="15.75" customHeight="1">
      <c r="A806" s="361"/>
      <c r="B806" s="532"/>
      <c r="C806" s="473"/>
      <c r="D806" s="542"/>
      <c r="E806" s="382"/>
      <c r="F806" s="538"/>
      <c r="G806" s="98"/>
      <c r="H806" s="102"/>
      <c r="I806" s="36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</row>
    <row r="807" spans="1:21" s="59" customFormat="1" ht="13.5" customHeight="1">
      <c r="A807" s="361"/>
      <c r="B807" s="346"/>
      <c r="C807" s="153">
        <v>3000</v>
      </c>
      <c r="D807" s="492" t="s">
        <v>404</v>
      </c>
      <c r="E807" s="536">
        <v>20000</v>
      </c>
      <c r="F807" s="539">
        <v>20000</v>
      </c>
      <c r="G807" s="98"/>
      <c r="H807" s="102"/>
      <c r="I807" s="362">
        <v>100</v>
      </c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</row>
    <row r="808" spans="1:21" s="59" customFormat="1" ht="13.5" customHeight="1">
      <c r="A808" s="361"/>
      <c r="B808" s="346"/>
      <c r="C808" s="153"/>
      <c r="D808" s="492"/>
      <c r="E808" s="40"/>
      <c r="F808" s="483"/>
      <c r="G808" s="98"/>
      <c r="H808" s="102"/>
      <c r="I808" s="36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</row>
    <row r="809" spans="1:21" s="125" customFormat="1" ht="15.75" customHeight="1">
      <c r="A809" s="420" t="s">
        <v>32</v>
      </c>
      <c r="B809" s="349" t="s">
        <v>276</v>
      </c>
      <c r="C809" s="170"/>
      <c r="D809" s="543" t="s">
        <v>277</v>
      </c>
      <c r="E809" s="40">
        <f>SUM(E811+E812)</f>
        <v>13000</v>
      </c>
      <c r="F809" s="483">
        <f>SUM(F811+F812)</f>
        <v>1781.06</v>
      </c>
      <c r="G809" s="101"/>
      <c r="H809" s="10"/>
      <c r="I809" s="362">
        <f>SUM(F809/E809*100)</f>
        <v>13.70046153846154</v>
      </c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1:21" s="125" customFormat="1" ht="12.75" customHeight="1">
      <c r="A810" s="420"/>
      <c r="B810" s="349"/>
      <c r="C810" s="170"/>
      <c r="D810" s="543"/>
      <c r="E810" s="40"/>
      <c r="F810" s="483"/>
      <c r="G810" s="10"/>
      <c r="H810" s="10"/>
      <c r="I810" s="362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1:21" s="125" customFormat="1" ht="15.75" customHeight="1">
      <c r="A811" s="420"/>
      <c r="B811" s="349"/>
      <c r="C811" s="153">
        <v>4210</v>
      </c>
      <c r="D811" s="488" t="s">
        <v>226</v>
      </c>
      <c r="E811" s="57">
        <v>12450</v>
      </c>
      <c r="F811" s="484">
        <v>1781.06</v>
      </c>
      <c r="G811" s="98"/>
      <c r="H811" s="102"/>
      <c r="I811" s="362">
        <f>SUM(F811/E811*100)</f>
        <v>14.30570281124498</v>
      </c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1:21" s="59" customFormat="1" ht="15.75">
      <c r="A812" s="361" t="s">
        <v>32</v>
      </c>
      <c r="B812" s="346" t="s">
        <v>32</v>
      </c>
      <c r="C812" s="153">
        <v>4270</v>
      </c>
      <c r="D812" s="488" t="s">
        <v>242</v>
      </c>
      <c r="E812" s="57">
        <v>550</v>
      </c>
      <c r="F812" s="484">
        <v>0</v>
      </c>
      <c r="G812" s="102"/>
      <c r="H812" s="102"/>
      <c r="I812" s="438">
        <f>SUM(F812/E812*100)</f>
        <v>0</v>
      </c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</row>
    <row r="813" spans="1:9" s="222" customFormat="1" ht="15" customHeight="1">
      <c r="A813" s="533"/>
      <c r="B813" s="540"/>
      <c r="C813" s="241"/>
      <c r="D813" s="540"/>
      <c r="E813" s="241"/>
      <c r="F813" s="540"/>
      <c r="I813" s="534"/>
    </row>
    <row r="814" spans="1:21" s="59" customFormat="1" ht="15.75">
      <c r="A814" s="420" t="s">
        <v>32</v>
      </c>
      <c r="B814" s="349" t="s">
        <v>65</v>
      </c>
      <c r="C814" s="153" t="s">
        <v>32</v>
      </c>
      <c r="D814" s="487" t="s">
        <v>439</v>
      </c>
      <c r="E814" s="40">
        <f>SUM(E816+E817+E818+E819+E820+E821+E822+E823+E826+E828+E830+E831+E832+E833+E834)</f>
        <v>536216</v>
      </c>
      <c r="F814" s="483">
        <f>SUM(F816+F817+F818+F819+F820+F821+F822+F823+F826+F828+F830+F831+F832+F833+F834)</f>
        <v>274871.35000000003</v>
      </c>
      <c r="G814" s="98"/>
      <c r="H814" s="102"/>
      <c r="I814" s="362">
        <f>SUM(F814/E814*100)</f>
        <v>51.26131074044788</v>
      </c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</row>
    <row r="815" spans="1:21" s="59" customFormat="1" ht="9.75" customHeight="1">
      <c r="A815" s="420"/>
      <c r="B815" s="349"/>
      <c r="C815" s="153"/>
      <c r="D815" s="487"/>
      <c r="E815" s="40"/>
      <c r="F815" s="483"/>
      <c r="G815" s="102"/>
      <c r="H815" s="102"/>
      <c r="I815" s="438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</row>
    <row r="816" spans="1:21" s="59" customFormat="1" ht="15.75">
      <c r="A816" s="361" t="s">
        <v>32</v>
      </c>
      <c r="B816" s="346" t="s">
        <v>32</v>
      </c>
      <c r="C816" s="153">
        <v>3020</v>
      </c>
      <c r="D816" s="488" t="s">
        <v>263</v>
      </c>
      <c r="E816" s="57">
        <v>18560</v>
      </c>
      <c r="F816" s="484">
        <v>9951.67</v>
      </c>
      <c r="G816" s="102"/>
      <c r="H816" s="102"/>
      <c r="I816" s="438">
        <f>SUM(F816/E816*100)</f>
        <v>53.618911637931035</v>
      </c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</row>
    <row r="817" spans="1:21" s="59" customFormat="1" ht="15.75">
      <c r="A817" s="346" t="s">
        <v>32</v>
      </c>
      <c r="B817" s="346" t="s">
        <v>32</v>
      </c>
      <c r="C817" s="153">
        <v>4010</v>
      </c>
      <c r="D817" s="488" t="s">
        <v>222</v>
      </c>
      <c r="E817" s="57">
        <v>363927.65</v>
      </c>
      <c r="F817" s="484">
        <v>178165.07</v>
      </c>
      <c r="G817" s="102"/>
      <c r="H817" s="102"/>
      <c r="I817" s="438">
        <f aca="true" t="shared" si="10" ref="I817:I834">SUM(F817/E817*100)</f>
        <v>48.956178515152665</v>
      </c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</row>
    <row r="818" spans="1:21" s="59" customFormat="1" ht="15.75">
      <c r="A818" s="346" t="s">
        <v>32</v>
      </c>
      <c r="B818" s="346" t="s">
        <v>32</v>
      </c>
      <c r="C818" s="153">
        <v>4040</v>
      </c>
      <c r="D818" s="488" t="s">
        <v>264</v>
      </c>
      <c r="E818" s="57">
        <v>27968.35</v>
      </c>
      <c r="F818" s="484">
        <v>27968.35</v>
      </c>
      <c r="G818" s="98"/>
      <c r="H818" s="102"/>
      <c r="I818" s="419">
        <f t="shared" si="10"/>
        <v>100</v>
      </c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</row>
    <row r="819" spans="1:21" s="59" customFormat="1" ht="15.75" customHeight="1">
      <c r="A819" s="346" t="s">
        <v>32</v>
      </c>
      <c r="B819" s="346" t="s">
        <v>32</v>
      </c>
      <c r="C819" s="153">
        <v>4110</v>
      </c>
      <c r="D819" s="488" t="s">
        <v>223</v>
      </c>
      <c r="E819" s="57">
        <v>59645</v>
      </c>
      <c r="F819" s="484">
        <v>30931.75</v>
      </c>
      <c r="G819" s="102"/>
      <c r="H819" s="102"/>
      <c r="I819" s="438">
        <f t="shared" si="10"/>
        <v>51.85975354178892</v>
      </c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</row>
    <row r="820" spans="1:21" s="59" customFormat="1" ht="15.75" customHeight="1">
      <c r="A820" s="346" t="s">
        <v>32</v>
      </c>
      <c r="B820" s="346" t="s">
        <v>12</v>
      </c>
      <c r="C820" s="153">
        <v>4120</v>
      </c>
      <c r="D820" s="488" t="s">
        <v>224</v>
      </c>
      <c r="E820" s="57">
        <v>9620</v>
      </c>
      <c r="F820" s="484">
        <v>4989.04</v>
      </c>
      <c r="G820" s="102"/>
      <c r="H820" s="102"/>
      <c r="I820" s="438">
        <f t="shared" si="10"/>
        <v>51.861122661122664</v>
      </c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</row>
    <row r="821" spans="1:21" s="59" customFormat="1" ht="15.75">
      <c r="A821" s="346" t="s">
        <v>32</v>
      </c>
      <c r="B821" s="346" t="s">
        <v>32</v>
      </c>
      <c r="C821" s="153">
        <v>4210</v>
      </c>
      <c r="D821" s="488" t="s">
        <v>226</v>
      </c>
      <c r="E821" s="57">
        <v>29300</v>
      </c>
      <c r="F821" s="484">
        <v>11431.48</v>
      </c>
      <c r="G821" s="102"/>
      <c r="H821" s="102"/>
      <c r="I821" s="438">
        <f t="shared" si="10"/>
        <v>39.01529010238908</v>
      </c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</row>
    <row r="822" spans="1:21" s="59" customFormat="1" ht="15.75">
      <c r="A822" s="346" t="s">
        <v>32</v>
      </c>
      <c r="B822" s="346" t="s">
        <v>32</v>
      </c>
      <c r="C822" s="153">
        <v>4270</v>
      </c>
      <c r="D822" s="488" t="s">
        <v>242</v>
      </c>
      <c r="E822" s="57">
        <v>3950</v>
      </c>
      <c r="F822" s="484">
        <v>1308</v>
      </c>
      <c r="G822" s="102"/>
      <c r="H822" s="102"/>
      <c r="I822" s="438">
        <f t="shared" si="10"/>
        <v>33.11392405063291</v>
      </c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</row>
    <row r="823" spans="1:21" s="59" customFormat="1" ht="16.5" thickBot="1">
      <c r="A823" s="348"/>
      <c r="B823" s="348"/>
      <c r="C823" s="422">
        <v>4280</v>
      </c>
      <c r="D823" s="489" t="s">
        <v>265</v>
      </c>
      <c r="E823" s="318">
        <v>350</v>
      </c>
      <c r="F823" s="485">
        <v>0</v>
      </c>
      <c r="G823" s="379"/>
      <c r="H823" s="379"/>
      <c r="I823" s="374">
        <f t="shared" si="10"/>
        <v>0</v>
      </c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</row>
    <row r="824" spans="1:15" s="235" customFormat="1" ht="15" customHeight="1" thickBot="1">
      <c r="A824" s="441">
        <v>1</v>
      </c>
      <c r="B824" s="442">
        <v>2</v>
      </c>
      <c r="C824" s="442">
        <v>3</v>
      </c>
      <c r="D824" s="442">
        <v>4</v>
      </c>
      <c r="E824" s="442">
        <v>5</v>
      </c>
      <c r="F824" s="442">
        <v>6</v>
      </c>
      <c r="G824" s="443"/>
      <c r="H824" s="444"/>
      <c r="I824" s="445">
        <v>7</v>
      </c>
      <c r="L824" s="222"/>
      <c r="M824" s="222"/>
      <c r="N824" s="222"/>
      <c r="O824" s="222"/>
    </row>
    <row r="825" spans="1:21" s="59" customFormat="1" ht="15.75">
      <c r="A825" s="344"/>
      <c r="B825" s="344"/>
      <c r="C825" s="414"/>
      <c r="D825" s="486"/>
      <c r="E825" s="312"/>
      <c r="F825" s="551"/>
      <c r="G825" s="377"/>
      <c r="H825" s="377"/>
      <c r="I825" s="460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</row>
    <row r="826" spans="1:21" s="59" customFormat="1" ht="15.75">
      <c r="A826" s="346"/>
      <c r="B826" s="346"/>
      <c r="C826" s="153">
        <v>4300</v>
      </c>
      <c r="D826" s="488" t="s">
        <v>214</v>
      </c>
      <c r="E826" s="57">
        <v>2400</v>
      </c>
      <c r="F826" s="484">
        <v>66</v>
      </c>
      <c r="G826" s="102"/>
      <c r="H826" s="102"/>
      <c r="I826" s="438">
        <f t="shared" si="10"/>
        <v>2.75</v>
      </c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</row>
    <row r="827" spans="1:21" s="59" customFormat="1" ht="15.75">
      <c r="A827" s="346"/>
      <c r="B827" s="346"/>
      <c r="C827" s="153">
        <v>4360</v>
      </c>
      <c r="D827" s="488" t="s">
        <v>385</v>
      </c>
      <c r="E827" s="57"/>
      <c r="F827" s="484"/>
      <c r="G827" s="98"/>
      <c r="H827" s="102"/>
      <c r="I827" s="36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</row>
    <row r="828" spans="1:21" s="59" customFormat="1" ht="15.75">
      <c r="A828" s="346"/>
      <c r="B828" s="346"/>
      <c r="C828" s="153"/>
      <c r="D828" s="488" t="s">
        <v>383</v>
      </c>
      <c r="E828" s="57">
        <v>2000</v>
      </c>
      <c r="F828" s="484">
        <v>1501.03</v>
      </c>
      <c r="G828" s="98"/>
      <c r="H828" s="102"/>
      <c r="I828" s="362">
        <f t="shared" si="10"/>
        <v>75.05149999999999</v>
      </c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</row>
    <row r="829" spans="1:21" s="59" customFormat="1" ht="15.75">
      <c r="A829" s="346"/>
      <c r="B829" s="346"/>
      <c r="C829" s="153">
        <v>4370</v>
      </c>
      <c r="D829" s="488" t="s">
        <v>384</v>
      </c>
      <c r="E829" s="57"/>
      <c r="F829" s="484"/>
      <c r="G829" s="98"/>
      <c r="H829" s="102"/>
      <c r="I829" s="36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</row>
    <row r="830" spans="1:21" s="59" customFormat="1" ht="15.75">
      <c r="A830" s="346"/>
      <c r="B830" s="346"/>
      <c r="C830" s="153"/>
      <c r="D830" s="488" t="s">
        <v>383</v>
      </c>
      <c r="E830" s="57">
        <v>1500</v>
      </c>
      <c r="F830" s="484">
        <v>411.67</v>
      </c>
      <c r="G830" s="98"/>
      <c r="H830" s="102"/>
      <c r="I830" s="362">
        <f t="shared" si="10"/>
        <v>27.444666666666667</v>
      </c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</row>
    <row r="831" spans="1:21" s="59" customFormat="1" ht="15.75">
      <c r="A831" s="346" t="s">
        <v>32</v>
      </c>
      <c r="B831" s="346" t="s">
        <v>32</v>
      </c>
      <c r="C831" s="153">
        <v>4410</v>
      </c>
      <c r="D831" s="488" t="s">
        <v>269</v>
      </c>
      <c r="E831" s="57">
        <v>1850</v>
      </c>
      <c r="F831" s="484">
        <v>184.54</v>
      </c>
      <c r="G831" s="98"/>
      <c r="H831" s="102"/>
      <c r="I831" s="419">
        <f t="shared" si="10"/>
        <v>9.975135135135135</v>
      </c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</row>
    <row r="832" spans="1:21" s="59" customFormat="1" ht="15.75">
      <c r="A832" s="346"/>
      <c r="B832" s="346"/>
      <c r="C832" s="153">
        <v>4430</v>
      </c>
      <c r="D832" s="488" t="s">
        <v>221</v>
      </c>
      <c r="E832" s="57">
        <v>2300</v>
      </c>
      <c r="F832" s="484">
        <v>300</v>
      </c>
      <c r="G832" s="98"/>
      <c r="H832" s="102"/>
      <c r="I832" s="419">
        <f t="shared" si="10"/>
        <v>13.043478260869565</v>
      </c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</row>
    <row r="833" spans="1:21" s="59" customFormat="1" ht="15.75" customHeight="1">
      <c r="A833" s="346"/>
      <c r="B833" s="346"/>
      <c r="C833" s="153">
        <v>4440</v>
      </c>
      <c r="D833" s="488" t="s">
        <v>271</v>
      </c>
      <c r="E833" s="57">
        <v>9845</v>
      </c>
      <c r="F833" s="484">
        <v>7383.75</v>
      </c>
      <c r="G833" s="102"/>
      <c r="H833" s="102"/>
      <c r="I833" s="367">
        <f t="shared" si="10"/>
        <v>75</v>
      </c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</row>
    <row r="834" spans="1:21" s="59" customFormat="1" ht="15.75" customHeight="1">
      <c r="A834" s="346"/>
      <c r="B834" s="346"/>
      <c r="C834" s="153">
        <v>4700</v>
      </c>
      <c r="D834" s="488" t="s">
        <v>273</v>
      </c>
      <c r="E834" s="57">
        <v>3000</v>
      </c>
      <c r="F834" s="484">
        <v>279</v>
      </c>
      <c r="G834" s="102"/>
      <c r="H834" s="102"/>
      <c r="I834" s="367">
        <f t="shared" si="10"/>
        <v>9.3</v>
      </c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</row>
    <row r="835" spans="1:21" s="59" customFormat="1" ht="15.75" customHeight="1">
      <c r="A835" s="346"/>
      <c r="B835" s="346"/>
      <c r="C835" s="153"/>
      <c r="D835" s="488"/>
      <c r="E835" s="57"/>
      <c r="F835" s="482"/>
      <c r="G835" s="102"/>
      <c r="H835" s="102"/>
      <c r="I835" s="36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</row>
    <row r="836" spans="1:12" s="182" customFormat="1" ht="15.75" customHeight="1">
      <c r="A836" s="523"/>
      <c r="B836" s="349" t="s">
        <v>278</v>
      </c>
      <c r="C836" s="38"/>
      <c r="D836" s="487" t="s">
        <v>14</v>
      </c>
      <c r="E836" s="40">
        <f>SUM(E838+E839+E840+E841+E842+E843+E844+E845+E846+E847+E848+E850+E852+E853+E854+E855+E856)</f>
        <v>254372</v>
      </c>
      <c r="F836" s="483">
        <f>SUM(F838+F839+F840+F841+F842+F843+F844+F845+F846+F847+F848+F850+F852+F854+F855+F856)</f>
        <v>45625.240000000005</v>
      </c>
      <c r="G836" s="245"/>
      <c r="H836" s="245"/>
      <c r="I836" s="359">
        <f>SUM(F836/E836*100)</f>
        <v>17.936423820231788</v>
      </c>
      <c r="J836" s="245"/>
      <c r="K836" s="245"/>
      <c r="L836" s="245"/>
    </row>
    <row r="837" spans="1:12" s="182" customFormat="1" ht="12.75" customHeight="1">
      <c r="A837" s="523"/>
      <c r="B837" s="349"/>
      <c r="C837" s="38"/>
      <c r="D837" s="487"/>
      <c r="E837" s="40"/>
      <c r="F837" s="483"/>
      <c r="G837" s="245"/>
      <c r="H837" s="245"/>
      <c r="I837" s="359"/>
      <c r="J837" s="245"/>
      <c r="K837" s="245"/>
      <c r="L837" s="245"/>
    </row>
    <row r="838" spans="1:21" s="59" customFormat="1" ht="15.75">
      <c r="A838" s="346" t="s">
        <v>32</v>
      </c>
      <c r="B838" s="346" t="s">
        <v>32</v>
      </c>
      <c r="C838" s="153">
        <v>3020</v>
      </c>
      <c r="D838" s="488" t="s">
        <v>263</v>
      </c>
      <c r="E838" s="57">
        <v>775</v>
      </c>
      <c r="F838" s="484">
        <v>0</v>
      </c>
      <c r="G838" s="102"/>
      <c r="H838" s="102"/>
      <c r="I838" s="438">
        <f aca="true" t="shared" si="11" ref="I838:I848">SUM(F838/E838*100)</f>
        <v>0</v>
      </c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</row>
    <row r="839" spans="1:21" s="59" customFormat="1" ht="15.75">
      <c r="A839" s="346" t="s">
        <v>32</v>
      </c>
      <c r="B839" s="346" t="s">
        <v>32</v>
      </c>
      <c r="C839" s="153">
        <v>4010</v>
      </c>
      <c r="D839" s="488" t="s">
        <v>222</v>
      </c>
      <c r="E839" s="57">
        <v>95919</v>
      </c>
      <c r="F839" s="484">
        <v>7639.72</v>
      </c>
      <c r="G839" s="102"/>
      <c r="H839" s="102"/>
      <c r="I839" s="438">
        <f t="shared" si="11"/>
        <v>7.964761934548943</v>
      </c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</row>
    <row r="840" spans="1:21" s="59" customFormat="1" ht="15.75">
      <c r="A840" s="346" t="s">
        <v>32</v>
      </c>
      <c r="B840" s="346" t="s">
        <v>32</v>
      </c>
      <c r="C840" s="153">
        <v>4040</v>
      </c>
      <c r="D840" s="488" t="s">
        <v>264</v>
      </c>
      <c r="E840" s="57">
        <v>5000</v>
      </c>
      <c r="F840" s="484">
        <v>0</v>
      </c>
      <c r="G840" s="98"/>
      <c r="H840" s="102"/>
      <c r="I840" s="419">
        <f t="shared" si="11"/>
        <v>0</v>
      </c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</row>
    <row r="841" spans="1:21" s="59" customFormat="1" ht="15.75" customHeight="1">
      <c r="A841" s="346" t="s">
        <v>32</v>
      </c>
      <c r="B841" s="346" t="s">
        <v>32</v>
      </c>
      <c r="C841" s="153">
        <v>4110</v>
      </c>
      <c r="D841" s="488" t="s">
        <v>223</v>
      </c>
      <c r="E841" s="57">
        <v>15032</v>
      </c>
      <c r="F841" s="484">
        <v>1160.48</v>
      </c>
      <c r="G841" s="102"/>
      <c r="H841" s="102"/>
      <c r="I841" s="438">
        <f t="shared" si="11"/>
        <v>7.720063863757318</v>
      </c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</row>
    <row r="842" spans="1:21" s="59" customFormat="1" ht="15.75" customHeight="1">
      <c r="A842" s="346" t="s">
        <v>32</v>
      </c>
      <c r="B842" s="346" t="s">
        <v>12</v>
      </c>
      <c r="C842" s="153">
        <v>4120</v>
      </c>
      <c r="D842" s="488" t="s">
        <v>224</v>
      </c>
      <c r="E842" s="57">
        <v>2425</v>
      </c>
      <c r="F842" s="484">
        <v>187.18</v>
      </c>
      <c r="G842" s="102"/>
      <c r="H842" s="102"/>
      <c r="I842" s="438">
        <f t="shared" si="11"/>
        <v>7.718762886597938</v>
      </c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</row>
    <row r="843" spans="1:21" s="59" customFormat="1" ht="15.75" customHeight="1">
      <c r="A843" s="346"/>
      <c r="B843" s="346"/>
      <c r="C843" s="153">
        <v>4170</v>
      </c>
      <c r="D843" s="488" t="s">
        <v>225</v>
      </c>
      <c r="E843" s="57">
        <v>1500</v>
      </c>
      <c r="F843" s="484">
        <v>0</v>
      </c>
      <c r="G843" s="102"/>
      <c r="H843" s="102"/>
      <c r="I843" s="438">
        <f t="shared" si="11"/>
        <v>0</v>
      </c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</row>
    <row r="844" spans="1:12" s="182" customFormat="1" ht="15.75" customHeight="1">
      <c r="A844" s="523"/>
      <c r="B844" s="349"/>
      <c r="C844" s="153">
        <v>4210</v>
      </c>
      <c r="D844" s="488" t="s">
        <v>226</v>
      </c>
      <c r="E844" s="57">
        <v>15000</v>
      </c>
      <c r="F844" s="484">
        <v>6116.93</v>
      </c>
      <c r="G844" s="246"/>
      <c r="H844" s="246"/>
      <c r="I844" s="510">
        <f t="shared" si="11"/>
        <v>40.77953333333333</v>
      </c>
      <c r="J844" s="245"/>
      <c r="K844" s="245"/>
      <c r="L844" s="245"/>
    </row>
    <row r="845" spans="1:9" s="182" customFormat="1" ht="15.75" customHeight="1">
      <c r="A845" s="523"/>
      <c r="B845" s="523"/>
      <c r="C845" s="153">
        <v>4260</v>
      </c>
      <c r="D845" s="488" t="s">
        <v>228</v>
      </c>
      <c r="E845" s="57">
        <v>5000</v>
      </c>
      <c r="F845" s="484">
        <v>2864.26</v>
      </c>
      <c r="G845" s="42"/>
      <c r="H845" s="42"/>
      <c r="I845" s="419">
        <f t="shared" si="11"/>
        <v>57.2852</v>
      </c>
    </row>
    <row r="846" spans="1:21" s="59" customFormat="1" ht="15.75">
      <c r="A846" s="346" t="s">
        <v>32</v>
      </c>
      <c r="B846" s="346" t="s">
        <v>32</v>
      </c>
      <c r="C846" s="153">
        <v>4270</v>
      </c>
      <c r="D846" s="488" t="s">
        <v>242</v>
      </c>
      <c r="E846" s="57">
        <v>2200</v>
      </c>
      <c r="F846" s="484">
        <v>738</v>
      </c>
      <c r="G846" s="102"/>
      <c r="H846" s="102"/>
      <c r="I846" s="438">
        <f t="shared" si="11"/>
        <v>33.54545454545455</v>
      </c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</row>
    <row r="847" spans="1:21" s="59" customFormat="1" ht="15.75">
      <c r="A847" s="346"/>
      <c r="B847" s="346"/>
      <c r="C847" s="153">
        <v>4280</v>
      </c>
      <c r="D847" s="488" t="s">
        <v>265</v>
      </c>
      <c r="E847" s="57">
        <v>1250</v>
      </c>
      <c r="F847" s="482">
        <v>0</v>
      </c>
      <c r="G847" s="102"/>
      <c r="H847" s="102"/>
      <c r="I847" s="367">
        <f t="shared" si="11"/>
        <v>0</v>
      </c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</row>
    <row r="848" spans="1:21" s="59" customFormat="1" ht="15.75">
      <c r="A848" s="346"/>
      <c r="B848" s="346"/>
      <c r="C848" s="153">
        <v>4300</v>
      </c>
      <c r="D848" s="488" t="s">
        <v>214</v>
      </c>
      <c r="E848" s="57">
        <v>101290</v>
      </c>
      <c r="F848" s="484">
        <v>24310.2</v>
      </c>
      <c r="G848" s="102"/>
      <c r="H848" s="102"/>
      <c r="I848" s="438">
        <f t="shared" si="11"/>
        <v>24.00059235857439</v>
      </c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</row>
    <row r="849" spans="1:21" s="59" customFormat="1" ht="15.75">
      <c r="A849" s="346"/>
      <c r="B849" s="346"/>
      <c r="C849" s="153">
        <v>4360</v>
      </c>
      <c r="D849" s="488" t="s">
        <v>385</v>
      </c>
      <c r="E849" s="57"/>
      <c r="F849" s="484"/>
      <c r="G849" s="98"/>
      <c r="H849" s="102"/>
      <c r="I849" s="36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</row>
    <row r="850" spans="1:21" s="59" customFormat="1" ht="15.75">
      <c r="A850" s="346"/>
      <c r="B850" s="346"/>
      <c r="C850" s="153"/>
      <c r="D850" s="488" t="s">
        <v>383</v>
      </c>
      <c r="E850" s="57">
        <v>1000</v>
      </c>
      <c r="F850" s="484">
        <v>147.72</v>
      </c>
      <c r="G850" s="98"/>
      <c r="H850" s="102"/>
      <c r="I850" s="362">
        <v>74.54</v>
      </c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</row>
    <row r="851" spans="1:21" s="59" customFormat="1" ht="15.75">
      <c r="A851" s="346"/>
      <c r="B851" s="346"/>
      <c r="C851" s="153">
        <v>4370</v>
      </c>
      <c r="D851" s="488" t="s">
        <v>384</v>
      </c>
      <c r="E851" s="57"/>
      <c r="F851" s="484"/>
      <c r="G851" s="98"/>
      <c r="H851" s="102"/>
      <c r="I851" s="36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</row>
    <row r="852" spans="1:21" s="59" customFormat="1" ht="15.75">
      <c r="A852" s="346"/>
      <c r="B852" s="346"/>
      <c r="C852" s="153"/>
      <c r="D852" s="488" t="s">
        <v>383</v>
      </c>
      <c r="E852" s="57">
        <v>1000</v>
      </c>
      <c r="F852" s="484">
        <v>0</v>
      </c>
      <c r="G852" s="98"/>
      <c r="H852" s="102"/>
      <c r="I852" s="362">
        <v>0</v>
      </c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</row>
    <row r="853" spans="1:21" s="59" customFormat="1" ht="15.75">
      <c r="A853" s="346" t="s">
        <v>32</v>
      </c>
      <c r="B853" s="346" t="s">
        <v>32</v>
      </c>
      <c r="C853" s="153">
        <v>4410</v>
      </c>
      <c r="D853" s="488" t="s">
        <v>269</v>
      </c>
      <c r="E853" s="57">
        <v>700</v>
      </c>
      <c r="F853" s="484">
        <v>0</v>
      </c>
      <c r="G853" s="98"/>
      <c r="H853" s="102"/>
      <c r="I853" s="419">
        <f>SUM(F853/E853*100)</f>
        <v>0</v>
      </c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</row>
    <row r="854" spans="1:21" s="59" customFormat="1" ht="15.75">
      <c r="A854" s="346"/>
      <c r="B854" s="346"/>
      <c r="C854" s="153">
        <v>4430</v>
      </c>
      <c r="D854" s="488" t="s">
        <v>221</v>
      </c>
      <c r="E854" s="57">
        <v>1500</v>
      </c>
      <c r="F854" s="484">
        <v>0</v>
      </c>
      <c r="G854" s="98"/>
      <c r="H854" s="102"/>
      <c r="I854" s="419">
        <f>SUM(F854/E854*100)</f>
        <v>0</v>
      </c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</row>
    <row r="855" spans="1:21" s="59" customFormat="1" ht="15.75" customHeight="1">
      <c r="A855" s="346"/>
      <c r="B855" s="346"/>
      <c r="C855" s="153">
        <v>4440</v>
      </c>
      <c r="D855" s="488" t="s">
        <v>271</v>
      </c>
      <c r="E855" s="57">
        <v>3281</v>
      </c>
      <c r="F855" s="484">
        <v>2460.75</v>
      </c>
      <c r="G855" s="102"/>
      <c r="H855" s="102"/>
      <c r="I855" s="367">
        <f>SUM(F855/E855*100)</f>
        <v>75</v>
      </c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</row>
    <row r="856" spans="1:21" s="59" customFormat="1" ht="15.75" customHeight="1" thickBot="1">
      <c r="A856" s="348"/>
      <c r="B856" s="348"/>
      <c r="C856" s="422">
        <v>4700</v>
      </c>
      <c r="D856" s="489" t="s">
        <v>273</v>
      </c>
      <c r="E856" s="318">
        <v>1500</v>
      </c>
      <c r="F856" s="562">
        <v>0</v>
      </c>
      <c r="G856" s="379"/>
      <c r="H856" s="379"/>
      <c r="I856" s="374">
        <f>SUM(F856/E856*100)</f>
        <v>0</v>
      </c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</row>
    <row r="857" spans="1:15" s="235" customFormat="1" ht="15" customHeight="1" thickBot="1">
      <c r="A857" s="441">
        <v>1</v>
      </c>
      <c r="B857" s="442">
        <v>2</v>
      </c>
      <c r="C857" s="442">
        <v>3</v>
      </c>
      <c r="D857" s="442">
        <v>4</v>
      </c>
      <c r="E857" s="442">
        <v>5</v>
      </c>
      <c r="F857" s="442">
        <v>6</v>
      </c>
      <c r="G857" s="443"/>
      <c r="H857" s="444"/>
      <c r="I857" s="445">
        <v>7</v>
      </c>
      <c r="L857" s="222"/>
      <c r="M857" s="222"/>
      <c r="N857" s="222"/>
      <c r="O857" s="222"/>
    </row>
    <row r="858" spans="1:9" s="182" customFormat="1" ht="17.25" customHeight="1">
      <c r="A858" s="577">
        <v>756</v>
      </c>
      <c r="B858" s="355"/>
      <c r="C858" s="427"/>
      <c r="D858" s="415" t="s">
        <v>70</v>
      </c>
      <c r="E858" s="449"/>
      <c r="F858" s="312"/>
      <c r="G858" s="578"/>
      <c r="H858" s="578"/>
      <c r="I858" s="418"/>
    </row>
    <row r="859" spans="1:9" s="182" customFormat="1" ht="17.25" customHeight="1" thickBot="1">
      <c r="A859" s="579"/>
      <c r="B859" s="353"/>
      <c r="C859" s="339"/>
      <c r="D859" s="370" t="s">
        <v>71</v>
      </c>
      <c r="E859" s="316">
        <f>SUM(E861)</f>
        <v>122060</v>
      </c>
      <c r="F859" s="447">
        <f>SUM(F861)</f>
        <v>77722.5</v>
      </c>
      <c r="G859" s="451"/>
      <c r="H859" s="451"/>
      <c r="I859" s="432">
        <f>SUM(F859/E859*100)</f>
        <v>63.67565131902343</v>
      </c>
    </row>
    <row r="860" spans="1:9" s="222" customFormat="1" ht="10.5" customHeight="1">
      <c r="A860" s="533"/>
      <c r="B860" s="240"/>
      <c r="C860" s="241"/>
      <c r="D860" s="240"/>
      <c r="E860" s="239"/>
      <c r="F860" s="240"/>
      <c r="I860" s="566"/>
    </row>
    <row r="861" spans="1:9" s="248" customFormat="1" ht="15.75" customHeight="1">
      <c r="A861" s="544"/>
      <c r="B861" s="158" t="s">
        <v>119</v>
      </c>
      <c r="C861" s="153"/>
      <c r="D861" s="39" t="s">
        <v>279</v>
      </c>
      <c r="E861" s="88">
        <f>SUM(E863+E864+E865+E866+E867+E868+E869+E870+E871+E872)</f>
        <v>122060</v>
      </c>
      <c r="F861" s="63">
        <f>SUM(F863+F864+F865+F866+F867+F868+F869+F870+F871+F872)</f>
        <v>77722.5</v>
      </c>
      <c r="G861" s="42"/>
      <c r="H861" s="42"/>
      <c r="I861" s="419">
        <f>SUM(F861/E861*100)</f>
        <v>63.67565131902343</v>
      </c>
    </row>
    <row r="862" spans="1:9" s="182" customFormat="1" ht="15.75" customHeight="1">
      <c r="A862" s="450"/>
      <c r="B862" s="45"/>
      <c r="C862" s="153"/>
      <c r="D862" s="51"/>
      <c r="E862" s="52"/>
      <c r="F862" s="53"/>
      <c r="G862" s="42"/>
      <c r="H862" s="42"/>
      <c r="I862" s="419"/>
    </row>
    <row r="863" spans="1:9" s="182" customFormat="1" ht="15.75" customHeight="1">
      <c r="A863" s="450"/>
      <c r="B863" s="45"/>
      <c r="C863" s="153">
        <v>4100</v>
      </c>
      <c r="D863" s="51" t="s">
        <v>280</v>
      </c>
      <c r="E863" s="52">
        <v>15500</v>
      </c>
      <c r="F863" s="53">
        <v>3841.54</v>
      </c>
      <c r="G863" s="42"/>
      <c r="H863" s="42"/>
      <c r="I863" s="419">
        <f aca="true" t="shared" si="12" ref="I863:I872">SUM(F863/E863*100)</f>
        <v>24.784129032258065</v>
      </c>
    </row>
    <row r="864" spans="1:9" s="182" customFormat="1" ht="15.75" customHeight="1">
      <c r="A864" s="450"/>
      <c r="B864" s="45"/>
      <c r="C864" s="153">
        <v>4110</v>
      </c>
      <c r="D864" s="51" t="s">
        <v>223</v>
      </c>
      <c r="E864" s="52">
        <v>4100</v>
      </c>
      <c r="F864" s="53">
        <v>3892.5</v>
      </c>
      <c r="G864" s="42"/>
      <c r="H864" s="42"/>
      <c r="I864" s="419">
        <f t="shared" si="12"/>
        <v>94.9390243902439</v>
      </c>
    </row>
    <row r="865" spans="1:9" s="182" customFormat="1" ht="16.5" customHeight="1">
      <c r="A865" s="450"/>
      <c r="B865" s="45"/>
      <c r="C865" s="153">
        <v>4120</v>
      </c>
      <c r="D865" s="51" t="s">
        <v>224</v>
      </c>
      <c r="E865" s="57">
        <v>660</v>
      </c>
      <c r="F865" s="53">
        <v>627.81</v>
      </c>
      <c r="G865" s="42"/>
      <c r="H865" s="42"/>
      <c r="I865" s="367">
        <f t="shared" si="12"/>
        <v>95.12272727272727</v>
      </c>
    </row>
    <row r="866" spans="1:9" s="182" customFormat="1" ht="15.75" customHeight="1">
      <c r="A866" s="450"/>
      <c r="B866" s="45"/>
      <c r="C866" s="153">
        <v>4170</v>
      </c>
      <c r="D866" s="51" t="s">
        <v>225</v>
      </c>
      <c r="E866" s="57">
        <v>26800</v>
      </c>
      <c r="F866" s="53">
        <v>25585.96</v>
      </c>
      <c r="G866" s="42"/>
      <c r="H866" s="42"/>
      <c r="I866" s="367">
        <f t="shared" si="12"/>
        <v>95.47</v>
      </c>
    </row>
    <row r="867" spans="1:9" s="182" customFormat="1" ht="16.5" customHeight="1">
      <c r="A867" s="450"/>
      <c r="B867" s="45"/>
      <c r="C867" s="153">
        <v>4210</v>
      </c>
      <c r="D867" s="51" t="s">
        <v>226</v>
      </c>
      <c r="E867" s="57">
        <v>9076</v>
      </c>
      <c r="F867" s="53">
        <v>2949.79</v>
      </c>
      <c r="G867" s="42"/>
      <c r="H867" s="42"/>
      <c r="I867" s="367">
        <f t="shared" si="12"/>
        <v>32.50099162626708</v>
      </c>
    </row>
    <row r="868" spans="1:9" s="182" customFormat="1" ht="15.75" customHeight="1">
      <c r="A868" s="450"/>
      <c r="B868" s="45"/>
      <c r="C868" s="153">
        <v>4300</v>
      </c>
      <c r="D868" s="51" t="s">
        <v>214</v>
      </c>
      <c r="E868" s="57">
        <v>17600</v>
      </c>
      <c r="F868" s="53">
        <v>16849.46</v>
      </c>
      <c r="G868" s="42"/>
      <c r="H868" s="42"/>
      <c r="I868" s="367">
        <f t="shared" si="12"/>
        <v>95.73556818181818</v>
      </c>
    </row>
    <row r="869" spans="1:9" s="182" customFormat="1" ht="15.75" customHeight="1">
      <c r="A869" s="450"/>
      <c r="B869" s="45"/>
      <c r="C869" s="153">
        <v>4430</v>
      </c>
      <c r="D869" s="51" t="s">
        <v>221</v>
      </c>
      <c r="E869" s="57">
        <v>19920</v>
      </c>
      <c r="F869" s="53">
        <v>5615.89</v>
      </c>
      <c r="G869" s="42"/>
      <c r="H869" s="42"/>
      <c r="I869" s="367">
        <f t="shared" si="12"/>
        <v>28.19221887550201</v>
      </c>
    </row>
    <row r="870" spans="1:21" s="59" customFormat="1" ht="15.75" customHeight="1">
      <c r="A870" s="429"/>
      <c r="B870" s="159"/>
      <c r="C870" s="346">
        <v>4510</v>
      </c>
      <c r="D870" s="98" t="s">
        <v>272</v>
      </c>
      <c r="E870" s="52">
        <v>120</v>
      </c>
      <c r="F870" s="123">
        <v>120</v>
      </c>
      <c r="G870" s="98"/>
      <c r="H870" s="102"/>
      <c r="I870" s="362">
        <f t="shared" si="12"/>
        <v>100</v>
      </c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</row>
    <row r="871" spans="1:9" s="21" customFormat="1" ht="15.75" customHeight="1">
      <c r="A871" s="535"/>
      <c r="B871" s="116"/>
      <c r="C871" s="76">
        <v>4610</v>
      </c>
      <c r="D871" s="51" t="s">
        <v>252</v>
      </c>
      <c r="E871" s="57">
        <v>15000</v>
      </c>
      <c r="F871" s="53">
        <v>4955.55</v>
      </c>
      <c r="G871" s="147"/>
      <c r="H871" s="147"/>
      <c r="I871" s="510">
        <f t="shared" si="12"/>
        <v>33.037</v>
      </c>
    </row>
    <row r="872" spans="1:21" s="59" customFormat="1" ht="15.75" customHeight="1">
      <c r="A872" s="361"/>
      <c r="B872" s="49"/>
      <c r="C872" s="153">
        <v>6060</v>
      </c>
      <c r="D872" s="51" t="s">
        <v>227</v>
      </c>
      <c r="E872" s="57">
        <v>13284</v>
      </c>
      <c r="F872" s="123">
        <v>13284</v>
      </c>
      <c r="G872" s="102"/>
      <c r="H872" s="102"/>
      <c r="I872" s="438">
        <f t="shared" si="12"/>
        <v>100</v>
      </c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</row>
    <row r="873" spans="1:21" s="59" customFormat="1" ht="12.75" customHeight="1" thickBot="1">
      <c r="A873" s="421"/>
      <c r="B873" s="339"/>
      <c r="C873" s="422"/>
      <c r="D873" s="370"/>
      <c r="E873" s="318"/>
      <c r="F873" s="342"/>
      <c r="G873" s="379"/>
      <c r="H873" s="379"/>
      <c r="I873" s="448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</row>
    <row r="874" spans="1:21" s="59" customFormat="1" ht="15.75" customHeight="1" thickBot="1">
      <c r="A874" s="433">
        <v>757</v>
      </c>
      <c r="B874" s="452" t="s">
        <v>32</v>
      </c>
      <c r="C874" s="435" t="s">
        <v>32</v>
      </c>
      <c r="D874" s="399" t="s">
        <v>281</v>
      </c>
      <c r="E874" s="392">
        <f>SUM(E877+E883)</f>
        <v>2036866</v>
      </c>
      <c r="F874" s="392">
        <f>SUM(F877+F883)</f>
        <v>582035.19</v>
      </c>
      <c r="G874" s="399"/>
      <c r="H874" s="436"/>
      <c r="I874" s="437">
        <f>SUM(F874/E874*100)</f>
        <v>28.575035863920355</v>
      </c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</row>
    <row r="875" spans="1:9" s="222" customFormat="1" ht="14.25" customHeight="1">
      <c r="A875" s="453"/>
      <c r="B875" s="594"/>
      <c r="C875" s="455"/>
      <c r="D875" s="594"/>
      <c r="E875" s="455"/>
      <c r="F875" s="594"/>
      <c r="G875" s="456"/>
      <c r="H875" s="456"/>
      <c r="I875" s="457"/>
    </row>
    <row r="876" spans="1:21" s="59" customFormat="1" ht="15.75" customHeight="1">
      <c r="A876" s="420" t="s">
        <v>32</v>
      </c>
      <c r="B876" s="349" t="s">
        <v>282</v>
      </c>
      <c r="C876" s="153" t="s">
        <v>32</v>
      </c>
      <c r="D876" s="487" t="s">
        <v>283</v>
      </c>
      <c r="E876" s="57"/>
      <c r="F876" s="484"/>
      <c r="G876" s="98"/>
      <c r="H876" s="102"/>
      <c r="I876" s="419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</row>
    <row r="877" spans="1:21" s="59" customFormat="1" ht="15.75" customHeight="1">
      <c r="A877" s="420"/>
      <c r="B877" s="349"/>
      <c r="C877" s="153"/>
      <c r="D877" s="487" t="s">
        <v>284</v>
      </c>
      <c r="E877" s="40">
        <f>SUM(E880)</f>
        <v>830638</v>
      </c>
      <c r="F877" s="483">
        <f>SUM(F880)</f>
        <v>209963.01</v>
      </c>
      <c r="G877" s="98"/>
      <c r="H877" s="102"/>
      <c r="I877" s="419">
        <f>SUM(F877/E877*100)</f>
        <v>25.27731815784975</v>
      </c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</row>
    <row r="878" spans="1:21" s="59" customFormat="1" ht="12" customHeight="1">
      <c r="A878" s="420"/>
      <c r="B878" s="349"/>
      <c r="C878" s="153"/>
      <c r="D878" s="487"/>
      <c r="E878" s="40"/>
      <c r="F878" s="483"/>
      <c r="G878" s="102"/>
      <c r="H878" s="102"/>
      <c r="I878" s="367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</row>
    <row r="879" spans="1:21" s="59" customFormat="1" ht="15.75">
      <c r="A879" s="361" t="s">
        <v>32</v>
      </c>
      <c r="B879" s="346" t="s">
        <v>32</v>
      </c>
      <c r="C879" s="153">
        <v>8110</v>
      </c>
      <c r="D879" s="488" t="s">
        <v>364</v>
      </c>
      <c r="E879" s="57"/>
      <c r="F879" s="484"/>
      <c r="G879" s="98"/>
      <c r="H879" s="102"/>
      <c r="I879" s="419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</row>
    <row r="880" spans="1:21" s="59" customFormat="1" ht="15.75" customHeight="1">
      <c r="A880" s="361"/>
      <c r="B880" s="346"/>
      <c r="C880" s="153"/>
      <c r="D880" s="488" t="s">
        <v>365</v>
      </c>
      <c r="E880" s="57">
        <v>830638</v>
      </c>
      <c r="F880" s="484">
        <v>209963.01</v>
      </c>
      <c r="G880" s="98"/>
      <c r="H880" s="102"/>
      <c r="I880" s="419">
        <f>SUM(F880/E880*100)</f>
        <v>25.27731815784975</v>
      </c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</row>
    <row r="881" spans="1:21" s="59" customFormat="1" ht="15.75" customHeight="1">
      <c r="A881" s="361"/>
      <c r="B881" s="346"/>
      <c r="C881" s="153"/>
      <c r="D881" s="488"/>
      <c r="E881" s="57"/>
      <c r="F881" s="484"/>
      <c r="G881" s="102"/>
      <c r="H881" s="102"/>
      <c r="I881" s="367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</row>
    <row r="882" spans="1:21" s="125" customFormat="1" ht="15.75" customHeight="1">
      <c r="A882" s="420"/>
      <c r="B882" s="73" t="s">
        <v>285</v>
      </c>
      <c r="C882" s="170"/>
      <c r="D882" s="39" t="s">
        <v>286</v>
      </c>
      <c r="E882" s="88"/>
      <c r="F882" s="63"/>
      <c r="G882" s="101"/>
      <c r="H882" s="10"/>
      <c r="I882" s="563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1:21" s="125" customFormat="1" ht="15.75" customHeight="1">
      <c r="A883" s="420"/>
      <c r="B883" s="73"/>
      <c r="C883" s="170"/>
      <c r="D883" s="39" t="s">
        <v>287</v>
      </c>
      <c r="E883" s="88">
        <f>SUM(E885)</f>
        <v>1206228</v>
      </c>
      <c r="F883" s="63">
        <f>SUM(F885)</f>
        <v>372072.18</v>
      </c>
      <c r="G883" s="101"/>
      <c r="H883" s="10"/>
      <c r="I883" s="563">
        <f>SUM(F883/E883*100)</f>
        <v>30.84592465106099</v>
      </c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1:21" s="125" customFormat="1" ht="15.75" customHeight="1">
      <c r="A884" s="420"/>
      <c r="B884" s="73"/>
      <c r="C884" s="170"/>
      <c r="D884" s="39"/>
      <c r="E884" s="40"/>
      <c r="F884" s="63"/>
      <c r="G884" s="10"/>
      <c r="H884" s="10"/>
      <c r="I884" s="624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1:21" s="59" customFormat="1" ht="15.75" customHeight="1">
      <c r="A885" s="361"/>
      <c r="B885" s="49"/>
      <c r="C885" s="153">
        <v>8020</v>
      </c>
      <c r="D885" s="51" t="s">
        <v>288</v>
      </c>
      <c r="E885" s="57">
        <v>1206228</v>
      </c>
      <c r="F885" s="53">
        <v>372072.18</v>
      </c>
      <c r="G885" s="102"/>
      <c r="H885" s="102"/>
      <c r="I885" s="367">
        <f>SUM(F885/E885*100)</f>
        <v>30.84592465106099</v>
      </c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</row>
    <row r="886" spans="1:9" s="222" customFormat="1" ht="13.5" customHeight="1" thickBot="1">
      <c r="A886" s="545"/>
      <c r="B886" s="564"/>
      <c r="C886" s="546"/>
      <c r="D886" s="564"/>
      <c r="E886" s="546"/>
      <c r="F886" s="564"/>
      <c r="G886" s="547"/>
      <c r="H886" s="547"/>
      <c r="I886" s="548"/>
    </row>
    <row r="887" spans="1:21" s="59" customFormat="1" ht="15.75" customHeight="1" thickBot="1">
      <c r="A887" s="433">
        <v>758</v>
      </c>
      <c r="B887" s="639"/>
      <c r="C887" s="435"/>
      <c r="D887" s="622" t="s">
        <v>289</v>
      </c>
      <c r="E887" s="392">
        <f>SUM(E889+E895)</f>
        <v>464020.44</v>
      </c>
      <c r="F887" s="392">
        <f>SUM(F889+F895)</f>
        <v>0</v>
      </c>
      <c r="G887" s="399"/>
      <c r="H887" s="436"/>
      <c r="I887" s="437">
        <f>SUM(F887/E887*100)</f>
        <v>0</v>
      </c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</row>
    <row r="888" spans="1:21" s="59" customFormat="1" ht="13.5" customHeight="1">
      <c r="A888" s="412"/>
      <c r="B888" s="427"/>
      <c r="C888" s="414"/>
      <c r="D888" s="415"/>
      <c r="E888" s="463"/>
      <c r="F888" s="449"/>
      <c r="G888" s="308"/>
      <c r="H888" s="377"/>
      <c r="I888" s="418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</row>
    <row r="889" spans="1:21" s="125" customFormat="1" ht="15.75" customHeight="1">
      <c r="A889" s="420"/>
      <c r="B889" s="73" t="s">
        <v>128</v>
      </c>
      <c r="C889" s="170"/>
      <c r="D889" s="39" t="s">
        <v>129</v>
      </c>
      <c r="E889" s="88">
        <f>SUM(E893)</f>
        <v>187</v>
      </c>
      <c r="F889" s="63">
        <f>SUM(F893)</f>
        <v>0</v>
      </c>
      <c r="G889" s="101"/>
      <c r="H889" s="10"/>
      <c r="I889" s="419">
        <f>SUM(F889/E889*100)</f>
        <v>0</v>
      </c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1:21" s="125" customFormat="1" ht="12.75" customHeight="1" thickBot="1">
      <c r="A890" s="458"/>
      <c r="B890" s="368"/>
      <c r="C890" s="694"/>
      <c r="D890" s="570"/>
      <c r="E890" s="702"/>
      <c r="F890" s="316"/>
      <c r="G890" s="693"/>
      <c r="H890" s="656"/>
      <c r="I890" s="432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1:15" s="235" customFormat="1" ht="15" customHeight="1" thickBot="1">
      <c r="A891" s="441">
        <v>1</v>
      </c>
      <c r="B891" s="442">
        <v>2</v>
      </c>
      <c r="C891" s="442">
        <v>3</v>
      </c>
      <c r="D891" s="442">
        <v>4</v>
      </c>
      <c r="E891" s="442">
        <v>5</v>
      </c>
      <c r="F891" s="442">
        <v>6</v>
      </c>
      <c r="G891" s="443"/>
      <c r="H891" s="444"/>
      <c r="I891" s="445">
        <v>7</v>
      </c>
      <c r="L891" s="222"/>
      <c r="M891" s="222"/>
      <c r="N891" s="222"/>
      <c r="O891" s="222"/>
    </row>
    <row r="892" spans="1:21" s="125" customFormat="1" ht="12.75" customHeight="1">
      <c r="A892" s="420"/>
      <c r="B892" s="73"/>
      <c r="C892" s="170"/>
      <c r="D892" s="39"/>
      <c r="E892" s="88"/>
      <c r="F892" s="63"/>
      <c r="G892" s="101"/>
      <c r="H892" s="10"/>
      <c r="I892" s="419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1:21" s="59" customFormat="1" ht="15.75" customHeight="1">
      <c r="A893" s="361"/>
      <c r="B893" s="49"/>
      <c r="C893" s="153">
        <v>8550</v>
      </c>
      <c r="D893" s="51" t="s">
        <v>129</v>
      </c>
      <c r="E893" s="52">
        <v>187</v>
      </c>
      <c r="F893" s="53">
        <v>0</v>
      </c>
      <c r="G893" s="98"/>
      <c r="H893" s="102"/>
      <c r="I893" s="419">
        <f>SUM(F893/E893*100)</f>
        <v>0</v>
      </c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</row>
    <row r="894" spans="1:21" s="59" customFormat="1" ht="13.5" customHeight="1">
      <c r="A894" s="361"/>
      <c r="B894" s="49"/>
      <c r="C894" s="153"/>
      <c r="D894" s="51"/>
      <c r="E894" s="52"/>
      <c r="F894" s="53"/>
      <c r="G894" s="98"/>
      <c r="H894" s="102"/>
      <c r="I894" s="419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</row>
    <row r="895" spans="1:21" s="59" customFormat="1" ht="15.75">
      <c r="A895" s="361"/>
      <c r="B895" s="73" t="s">
        <v>290</v>
      </c>
      <c r="C895" s="170"/>
      <c r="D895" s="39" t="s">
        <v>291</v>
      </c>
      <c r="E895" s="88">
        <f>SUM(E897)</f>
        <v>463833.44</v>
      </c>
      <c r="F895" s="63">
        <v>0</v>
      </c>
      <c r="G895" s="98"/>
      <c r="H895" s="102"/>
      <c r="I895" s="419">
        <v>0</v>
      </c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</row>
    <row r="896" spans="1:21" s="59" customFormat="1" ht="13.5" customHeight="1">
      <c r="A896" s="361"/>
      <c r="B896" s="73"/>
      <c r="C896" s="170"/>
      <c r="D896" s="39"/>
      <c r="E896" s="40"/>
      <c r="F896" s="63"/>
      <c r="G896" s="102"/>
      <c r="H896" s="102"/>
      <c r="I896" s="367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</row>
    <row r="897" spans="1:21" s="59" customFormat="1" ht="15.75">
      <c r="A897" s="159"/>
      <c r="B897" s="49"/>
      <c r="C897" s="153">
        <v>4810</v>
      </c>
      <c r="D897" s="51" t="s">
        <v>292</v>
      </c>
      <c r="E897" s="52">
        <v>463833.44</v>
      </c>
      <c r="F897" s="53">
        <v>0</v>
      </c>
      <c r="G897" s="98"/>
      <c r="H897" s="102"/>
      <c r="I897" s="100">
        <v>0</v>
      </c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</row>
    <row r="898" spans="1:9" s="222" customFormat="1" ht="13.5" customHeight="1" thickBot="1">
      <c r="A898" s="249"/>
      <c r="B898" s="250"/>
      <c r="C898" s="251"/>
      <c r="D898" s="250"/>
      <c r="E898" s="251"/>
      <c r="F898" s="250"/>
      <c r="G898" s="235"/>
      <c r="H898" s="235"/>
      <c r="I898" s="252"/>
    </row>
    <row r="899" spans="1:21" s="59" customFormat="1" ht="15.75" customHeight="1" thickBot="1">
      <c r="A899" s="69">
        <v>801</v>
      </c>
      <c r="B899" s="161" t="s">
        <v>32</v>
      </c>
      <c r="C899" s="69" t="s">
        <v>32</v>
      </c>
      <c r="D899" s="62" t="s">
        <v>293</v>
      </c>
      <c r="E899" s="107">
        <f>SUM(E901+E932+E946+E972+E1004+E1008+E1013+E1018+E1036)</f>
        <v>21633925.39</v>
      </c>
      <c r="F899" s="107">
        <f>SUM(F901+F932+F946+F972+F1004+F1008+F1013+F1018+F1036)</f>
        <v>11580092.479999997</v>
      </c>
      <c r="G899" s="62"/>
      <c r="H899" s="155"/>
      <c r="I899" s="236">
        <f>SUM(F899/E899*100)</f>
        <v>53.52746795249993</v>
      </c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</row>
    <row r="900" spans="1:21" s="59" customFormat="1" ht="13.5" customHeight="1">
      <c r="A900" s="412"/>
      <c r="B900" s="593"/>
      <c r="C900" s="414"/>
      <c r="D900" s="415"/>
      <c r="E900" s="309"/>
      <c r="F900" s="310"/>
      <c r="G900" s="377"/>
      <c r="H900" s="377"/>
      <c r="I900" s="418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</row>
    <row r="901" spans="1:21" s="59" customFormat="1" ht="15.75" customHeight="1">
      <c r="A901" s="420" t="s">
        <v>32</v>
      </c>
      <c r="B901" s="461" t="s">
        <v>133</v>
      </c>
      <c r="C901" s="153" t="s">
        <v>32</v>
      </c>
      <c r="D901" s="39" t="s">
        <v>134</v>
      </c>
      <c r="E901" s="88">
        <f>SUM(E903+E904+E905+E906+E907+E908+E909+E910+E911+E912+E913+E914+E915+E916+E917+E919+E921+E922+E923+E924+E927+E928+E929+E930)</f>
        <v>10017022.39</v>
      </c>
      <c r="F901" s="63">
        <f>SUM(F903+F904+F905+F906+F907+F908+F909+F910+F911+F912+F913+F914+F915+F916+F917+F919+F921+F922+F923+F924+F927+F928+F929+F930)</f>
        <v>5417414.489999998</v>
      </c>
      <c r="G901" s="102"/>
      <c r="H901" s="102"/>
      <c r="I901" s="419">
        <f>SUM(F901/E901*100)</f>
        <v>54.08208426695948</v>
      </c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</row>
    <row r="902" spans="1:21" s="59" customFormat="1" ht="10.5" customHeight="1">
      <c r="A902" s="420"/>
      <c r="B902" s="461"/>
      <c r="C902" s="153"/>
      <c r="D902" s="39"/>
      <c r="E902" s="88"/>
      <c r="F902" s="63"/>
      <c r="G902" s="102"/>
      <c r="H902" s="102"/>
      <c r="I902" s="419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</row>
    <row r="903" spans="1:9" s="59" customFormat="1" ht="15.75" customHeight="1">
      <c r="A903" s="361"/>
      <c r="B903" s="361"/>
      <c r="C903" s="346">
        <v>3020</v>
      </c>
      <c r="D903" s="102" t="s">
        <v>263</v>
      </c>
      <c r="E903" s="484">
        <v>28476</v>
      </c>
      <c r="F903" s="58">
        <v>7199.01</v>
      </c>
      <c r="G903" s="99"/>
      <c r="I903" s="419">
        <f>SUM(F903/E903*100)</f>
        <v>25.280973451327434</v>
      </c>
    </row>
    <row r="904" spans="1:21" s="59" customFormat="1" ht="15.75">
      <c r="A904" s="420"/>
      <c r="B904" s="461"/>
      <c r="C904" s="153">
        <v>3240</v>
      </c>
      <c r="D904" s="51" t="s">
        <v>294</v>
      </c>
      <c r="E904" s="52">
        <v>17000</v>
      </c>
      <c r="F904" s="53">
        <v>6000</v>
      </c>
      <c r="G904" s="102"/>
      <c r="H904" s="102"/>
      <c r="I904" s="419">
        <f aca="true" t="shared" si="13" ref="I904:I927">SUM(F904/E904*100)</f>
        <v>35.294117647058826</v>
      </c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</row>
    <row r="905" spans="1:21" s="59" customFormat="1" ht="15.75">
      <c r="A905" s="420"/>
      <c r="B905" s="461"/>
      <c r="C905" s="153">
        <v>4010</v>
      </c>
      <c r="D905" s="51" t="s">
        <v>295</v>
      </c>
      <c r="E905" s="52">
        <v>6556970</v>
      </c>
      <c r="F905" s="53">
        <v>3349423.17</v>
      </c>
      <c r="G905" s="102"/>
      <c r="H905" s="102"/>
      <c r="I905" s="419">
        <f t="shared" si="13"/>
        <v>51.08187424984406</v>
      </c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</row>
    <row r="906" spans="1:21" s="59" customFormat="1" ht="15.75">
      <c r="A906" s="420"/>
      <c r="B906" s="461"/>
      <c r="C906" s="153">
        <v>4040</v>
      </c>
      <c r="D906" s="51" t="s">
        <v>264</v>
      </c>
      <c r="E906" s="52">
        <v>497019</v>
      </c>
      <c r="F906" s="53">
        <v>482255.29</v>
      </c>
      <c r="G906" s="98"/>
      <c r="H906" s="102"/>
      <c r="I906" s="419">
        <f t="shared" si="13"/>
        <v>97.02954816616668</v>
      </c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</row>
    <row r="907" spans="1:21" s="59" customFormat="1" ht="15.75" customHeight="1">
      <c r="A907" s="420"/>
      <c r="B907" s="461"/>
      <c r="C907" s="153">
        <v>4110</v>
      </c>
      <c r="D907" s="51" t="s">
        <v>223</v>
      </c>
      <c r="E907" s="57">
        <v>1067472</v>
      </c>
      <c r="F907" s="53">
        <v>528374.03</v>
      </c>
      <c r="G907" s="102"/>
      <c r="H907" s="102"/>
      <c r="I907" s="367">
        <f t="shared" si="13"/>
        <v>49.4976945531124</v>
      </c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</row>
    <row r="908" spans="1:21" s="59" customFormat="1" ht="15.75">
      <c r="A908" s="420"/>
      <c r="B908" s="420"/>
      <c r="C908" s="346">
        <v>4120</v>
      </c>
      <c r="D908" s="98" t="s">
        <v>224</v>
      </c>
      <c r="E908" s="57">
        <v>172564</v>
      </c>
      <c r="F908" s="53">
        <v>80946.88</v>
      </c>
      <c r="G908" s="102"/>
      <c r="H908" s="102"/>
      <c r="I908" s="367">
        <f t="shared" si="13"/>
        <v>46.908323868245986</v>
      </c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</row>
    <row r="909" spans="1:21" s="59" customFormat="1" ht="15.75">
      <c r="A909" s="420"/>
      <c r="B909" s="420"/>
      <c r="C909" s="346">
        <v>4170</v>
      </c>
      <c r="D909" s="98" t="s">
        <v>225</v>
      </c>
      <c r="E909" s="57">
        <v>47190</v>
      </c>
      <c r="F909" s="53">
        <v>13348.71</v>
      </c>
      <c r="G909" s="102"/>
      <c r="H909" s="102"/>
      <c r="I909" s="367">
        <f t="shared" si="13"/>
        <v>28.287158296249203</v>
      </c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</row>
    <row r="910" spans="1:21" s="59" customFormat="1" ht="15.75">
      <c r="A910" s="420"/>
      <c r="B910" s="420"/>
      <c r="C910" s="346">
        <v>4210</v>
      </c>
      <c r="D910" s="98" t="s">
        <v>226</v>
      </c>
      <c r="E910" s="57">
        <v>190624.39</v>
      </c>
      <c r="F910" s="53">
        <v>87085.72</v>
      </c>
      <c r="G910" s="102"/>
      <c r="H910" s="102"/>
      <c r="I910" s="367">
        <f t="shared" si="13"/>
        <v>45.68445832141417</v>
      </c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</row>
    <row r="911" spans="1:9" s="59" customFormat="1" ht="15.75">
      <c r="A911" s="420"/>
      <c r="B911" s="349"/>
      <c r="C911" s="153">
        <v>4220</v>
      </c>
      <c r="D911" s="488" t="s">
        <v>325</v>
      </c>
      <c r="E911" s="57">
        <v>1000</v>
      </c>
      <c r="F911" s="482">
        <v>0</v>
      </c>
      <c r="G911" s="167"/>
      <c r="H911" s="167"/>
      <c r="I911" s="438">
        <f t="shared" si="13"/>
        <v>0</v>
      </c>
    </row>
    <row r="912" spans="1:21" s="59" customFormat="1" ht="15.75">
      <c r="A912" s="420"/>
      <c r="B912" s="420"/>
      <c r="C912" s="346">
        <v>4240</v>
      </c>
      <c r="D912" s="98" t="s">
        <v>296</v>
      </c>
      <c r="E912" s="52">
        <v>15950</v>
      </c>
      <c r="F912" s="53">
        <v>5583.58</v>
      </c>
      <c r="G912" s="102"/>
      <c r="H912" s="102"/>
      <c r="I912" s="419">
        <f t="shared" si="13"/>
        <v>35.0067711598746</v>
      </c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</row>
    <row r="913" spans="1:21" s="59" customFormat="1" ht="15.75" customHeight="1">
      <c r="A913" s="420"/>
      <c r="B913" s="420"/>
      <c r="C913" s="346">
        <v>4260</v>
      </c>
      <c r="D913" s="98" t="s">
        <v>228</v>
      </c>
      <c r="E913" s="57">
        <v>657380</v>
      </c>
      <c r="F913" s="53">
        <v>405721.95</v>
      </c>
      <c r="G913" s="102"/>
      <c r="H913" s="102"/>
      <c r="I913" s="367">
        <f t="shared" si="13"/>
        <v>61.718024582433294</v>
      </c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</row>
    <row r="914" spans="1:21" s="59" customFormat="1" ht="15.75">
      <c r="A914" s="420"/>
      <c r="B914" s="420"/>
      <c r="C914" s="346">
        <v>4270</v>
      </c>
      <c r="D914" s="98" t="s">
        <v>242</v>
      </c>
      <c r="E914" s="57">
        <v>54748</v>
      </c>
      <c r="F914" s="53">
        <v>13656.74</v>
      </c>
      <c r="G914" s="102"/>
      <c r="H914" s="102"/>
      <c r="I914" s="367">
        <f t="shared" si="13"/>
        <v>24.9447285745598</v>
      </c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</row>
    <row r="915" spans="1:21" s="59" customFormat="1" ht="15.75">
      <c r="A915" s="420"/>
      <c r="B915" s="420"/>
      <c r="C915" s="346">
        <v>4280</v>
      </c>
      <c r="D915" s="98" t="s">
        <v>265</v>
      </c>
      <c r="E915" s="52">
        <v>9483</v>
      </c>
      <c r="F915" s="53">
        <v>2157</v>
      </c>
      <c r="G915" s="98"/>
      <c r="H915" s="102"/>
      <c r="I915" s="419">
        <f t="shared" si="13"/>
        <v>22.74596646630813</v>
      </c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</row>
    <row r="916" spans="1:21" s="59" customFormat="1" ht="15.75" customHeight="1">
      <c r="A916" s="420"/>
      <c r="B916" s="420"/>
      <c r="C916" s="346">
        <v>4300</v>
      </c>
      <c r="D916" s="98" t="s">
        <v>214</v>
      </c>
      <c r="E916" s="52">
        <v>173198</v>
      </c>
      <c r="F916" s="53">
        <v>98941.39</v>
      </c>
      <c r="G916" s="98"/>
      <c r="H916" s="102"/>
      <c r="I916" s="419">
        <f t="shared" si="13"/>
        <v>57.126173512396214</v>
      </c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</row>
    <row r="917" spans="1:21" s="59" customFormat="1" ht="15" customHeight="1">
      <c r="A917" s="420"/>
      <c r="B917" s="420"/>
      <c r="C917" s="346">
        <v>4350</v>
      </c>
      <c r="D917" s="98" t="s">
        <v>266</v>
      </c>
      <c r="E917" s="52">
        <v>12768</v>
      </c>
      <c r="F917" s="53">
        <v>6136.52</v>
      </c>
      <c r="G917" s="102"/>
      <c r="H917" s="102"/>
      <c r="I917" s="419">
        <f t="shared" si="13"/>
        <v>48.061716791979954</v>
      </c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</row>
    <row r="918" spans="1:21" s="59" customFormat="1" ht="15.75">
      <c r="A918" s="361"/>
      <c r="B918" s="361"/>
      <c r="C918" s="346">
        <v>4360</v>
      </c>
      <c r="D918" s="98" t="s">
        <v>385</v>
      </c>
      <c r="E918" s="57"/>
      <c r="F918" s="53"/>
      <c r="G918" s="102"/>
      <c r="H918" s="102"/>
      <c r="I918" s="438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</row>
    <row r="919" spans="1:21" s="59" customFormat="1" ht="15.75">
      <c r="A919" s="361"/>
      <c r="B919" s="361"/>
      <c r="C919" s="346"/>
      <c r="D919" s="98" t="s">
        <v>383</v>
      </c>
      <c r="E919" s="57">
        <v>2640</v>
      </c>
      <c r="F919" s="53">
        <v>1088.89</v>
      </c>
      <c r="G919" s="102"/>
      <c r="H919" s="102"/>
      <c r="I919" s="438">
        <f t="shared" si="13"/>
        <v>41.24583333333334</v>
      </c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</row>
    <row r="920" spans="1:21" s="59" customFormat="1" ht="15.75">
      <c r="A920" s="361"/>
      <c r="B920" s="361"/>
      <c r="C920" s="346">
        <v>4370</v>
      </c>
      <c r="D920" s="98" t="s">
        <v>384</v>
      </c>
      <c r="E920" s="52"/>
      <c r="F920" s="53"/>
      <c r="G920" s="98"/>
      <c r="H920" s="102"/>
      <c r="I920" s="36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</row>
    <row r="921" spans="1:21" s="59" customFormat="1" ht="15.75">
      <c r="A921" s="361"/>
      <c r="B921" s="361"/>
      <c r="C921" s="346"/>
      <c r="D921" s="98" t="s">
        <v>383</v>
      </c>
      <c r="E921" s="57">
        <v>26924</v>
      </c>
      <c r="F921" s="53">
        <v>12921.27</v>
      </c>
      <c r="G921" s="102"/>
      <c r="H921" s="102"/>
      <c r="I921" s="438">
        <f t="shared" si="13"/>
        <v>47.99164314366365</v>
      </c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</row>
    <row r="922" spans="1:21" s="59" customFormat="1" ht="15.75" customHeight="1">
      <c r="A922" s="361"/>
      <c r="B922" s="361"/>
      <c r="C922" s="346">
        <v>4400</v>
      </c>
      <c r="D922" s="98" t="s">
        <v>268</v>
      </c>
      <c r="E922" s="57">
        <v>81000</v>
      </c>
      <c r="F922" s="123">
        <v>15451.88</v>
      </c>
      <c r="G922" s="102"/>
      <c r="H922" s="102"/>
      <c r="I922" s="367">
        <f t="shared" si="13"/>
        <v>19.076395061728395</v>
      </c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</row>
    <row r="923" spans="1:21" s="59" customFormat="1" ht="15.75" customHeight="1">
      <c r="A923" s="420"/>
      <c r="B923" s="420"/>
      <c r="C923" s="346">
        <v>4410</v>
      </c>
      <c r="D923" s="98" t="s">
        <v>269</v>
      </c>
      <c r="E923" s="57">
        <v>9786</v>
      </c>
      <c r="F923" s="53">
        <v>5373.56</v>
      </c>
      <c r="G923" s="102"/>
      <c r="H923" s="102"/>
      <c r="I923" s="367">
        <f t="shared" si="13"/>
        <v>54.91068873901492</v>
      </c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</row>
    <row r="924" spans="1:21" s="59" customFormat="1" ht="15.75" customHeight="1" thickBot="1">
      <c r="A924" s="430" t="s">
        <v>32</v>
      </c>
      <c r="B924" s="471" t="s">
        <v>32</v>
      </c>
      <c r="C924" s="348">
        <v>4420</v>
      </c>
      <c r="D924" s="340" t="s">
        <v>270</v>
      </c>
      <c r="E924" s="318">
        <v>451</v>
      </c>
      <c r="F924" s="342">
        <v>0</v>
      </c>
      <c r="G924" s="379"/>
      <c r="H924" s="379"/>
      <c r="I924" s="448">
        <f t="shared" si="13"/>
        <v>0</v>
      </c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</row>
    <row r="925" spans="1:15" s="235" customFormat="1" ht="15" customHeight="1" thickBot="1">
      <c r="A925" s="441">
        <v>1</v>
      </c>
      <c r="B925" s="442">
        <v>2</v>
      </c>
      <c r="C925" s="442">
        <v>3</v>
      </c>
      <c r="D925" s="442">
        <v>4</v>
      </c>
      <c r="E925" s="442">
        <v>5</v>
      </c>
      <c r="F925" s="442">
        <v>6</v>
      </c>
      <c r="G925" s="443"/>
      <c r="H925" s="444"/>
      <c r="I925" s="445">
        <v>7</v>
      </c>
      <c r="L925" s="222"/>
      <c r="M925" s="222"/>
      <c r="N925" s="222"/>
      <c r="O925" s="222"/>
    </row>
    <row r="926" spans="1:21" s="59" customFormat="1" ht="15.75" customHeight="1">
      <c r="A926" s="412"/>
      <c r="B926" s="344"/>
      <c r="C926" s="344"/>
      <c r="D926" s="377"/>
      <c r="E926" s="549"/>
      <c r="F926" s="469"/>
      <c r="G926" s="377"/>
      <c r="H926" s="377"/>
      <c r="I926" s="625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</row>
    <row r="927" spans="1:21" s="59" customFormat="1" ht="15.75">
      <c r="A927" s="420"/>
      <c r="B927" s="349"/>
      <c r="C927" s="346">
        <v>4430</v>
      </c>
      <c r="D927" s="102" t="s">
        <v>221</v>
      </c>
      <c r="E927" s="484">
        <v>13208</v>
      </c>
      <c r="F927" s="58">
        <v>11184</v>
      </c>
      <c r="G927" s="102"/>
      <c r="H927" s="102"/>
      <c r="I927" s="367">
        <f t="shared" si="13"/>
        <v>84.67595396729254</v>
      </c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</row>
    <row r="928" spans="1:21" s="59" customFormat="1" ht="15.75" customHeight="1">
      <c r="A928" s="420"/>
      <c r="B928" s="349"/>
      <c r="C928" s="346">
        <v>4440</v>
      </c>
      <c r="D928" s="102" t="s">
        <v>271</v>
      </c>
      <c r="E928" s="484">
        <v>377691</v>
      </c>
      <c r="F928" s="58">
        <v>283276.25</v>
      </c>
      <c r="G928" s="98"/>
      <c r="H928" s="102"/>
      <c r="I928" s="419">
        <f>SUM(F928/E928*100)</f>
        <v>75.00211813360657</v>
      </c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</row>
    <row r="929" spans="1:21" s="59" customFormat="1" ht="15.75" customHeight="1">
      <c r="A929" s="361"/>
      <c r="B929" s="346"/>
      <c r="C929" s="346">
        <v>4700</v>
      </c>
      <c r="D929" s="102" t="s">
        <v>273</v>
      </c>
      <c r="E929" s="484">
        <v>2980</v>
      </c>
      <c r="F929" s="58">
        <v>1288.65</v>
      </c>
      <c r="G929" s="102"/>
      <c r="H929" s="102"/>
      <c r="I929" s="367">
        <f>SUM(F929/E929*100)</f>
        <v>43.24328859060403</v>
      </c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</row>
    <row r="930" spans="1:21" s="59" customFormat="1" ht="15.75" customHeight="1">
      <c r="A930" s="420"/>
      <c r="B930" s="349"/>
      <c r="C930" s="346">
        <v>6050</v>
      </c>
      <c r="D930" s="102" t="s">
        <v>243</v>
      </c>
      <c r="E930" s="484">
        <v>500</v>
      </c>
      <c r="F930" s="58">
        <v>0</v>
      </c>
      <c r="G930" s="98"/>
      <c r="H930" s="102"/>
      <c r="I930" s="419">
        <f>SUM(F930/E930*100)</f>
        <v>0</v>
      </c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</row>
    <row r="931" spans="1:21" s="59" customFormat="1" ht="11.25" customHeight="1">
      <c r="A931" s="420"/>
      <c r="B931" s="420"/>
      <c r="C931" s="346"/>
      <c r="D931" s="102"/>
      <c r="E931" s="484"/>
      <c r="F931" s="58"/>
      <c r="G931" s="102"/>
      <c r="H931" s="102"/>
      <c r="I931" s="367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</row>
    <row r="932" spans="1:21" s="59" customFormat="1" ht="15.75" customHeight="1">
      <c r="A932" s="420"/>
      <c r="B932" s="420" t="s">
        <v>297</v>
      </c>
      <c r="C932" s="346"/>
      <c r="D932" s="10" t="s">
        <v>298</v>
      </c>
      <c r="E932" s="483">
        <f>SUM(E935+E936+E937+E938+E939+E940+E941+E942+E943+E944)</f>
        <v>521419</v>
      </c>
      <c r="F932" s="237">
        <f>SUM(F935+F936+F937+F938+F939+F940+F941+F942+F943+F944)</f>
        <v>296313.68</v>
      </c>
      <c r="G932" s="98"/>
      <c r="H932" s="102"/>
      <c r="I932" s="419">
        <f>SUM(F932/E932*100)</f>
        <v>56.82832424595191</v>
      </c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</row>
    <row r="933" spans="1:21" s="59" customFormat="1" ht="9.75" customHeight="1">
      <c r="A933" s="420"/>
      <c r="B933" s="420"/>
      <c r="C933" s="346"/>
      <c r="D933" s="10"/>
      <c r="E933" s="484"/>
      <c r="F933" s="58"/>
      <c r="G933" s="98"/>
      <c r="H933" s="102"/>
      <c r="I933" s="419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</row>
    <row r="934" spans="1:9" s="59" customFormat="1" ht="15.75" customHeight="1">
      <c r="A934" s="420"/>
      <c r="B934" s="420"/>
      <c r="C934" s="346">
        <v>2310</v>
      </c>
      <c r="D934" s="102" t="s">
        <v>301</v>
      </c>
      <c r="E934" s="483"/>
      <c r="F934" s="237"/>
      <c r="G934" s="99"/>
      <c r="I934" s="419"/>
    </row>
    <row r="935" spans="1:9" s="59" customFormat="1" ht="15.75" customHeight="1">
      <c r="A935" s="420"/>
      <c r="B935" s="420"/>
      <c r="C935" s="346"/>
      <c r="D935" s="102" t="s">
        <v>302</v>
      </c>
      <c r="E935" s="484">
        <v>2000</v>
      </c>
      <c r="F935" s="58">
        <v>1099.72</v>
      </c>
      <c r="G935" s="99"/>
      <c r="I935" s="419">
        <f>SUM(F935/E935*100)</f>
        <v>54.986000000000004</v>
      </c>
    </row>
    <row r="936" spans="1:9" s="59" customFormat="1" ht="15.75">
      <c r="A936" s="420"/>
      <c r="B936" s="420"/>
      <c r="C936" s="346">
        <v>3020</v>
      </c>
      <c r="D936" s="102" t="s">
        <v>263</v>
      </c>
      <c r="E936" s="484">
        <v>1238</v>
      </c>
      <c r="F936" s="58">
        <v>93.84</v>
      </c>
      <c r="G936" s="99"/>
      <c r="I936" s="419">
        <f aca="true" t="shared" si="14" ref="I936:I944">SUM(F936/E936*100)</f>
        <v>7.579967689822293</v>
      </c>
    </row>
    <row r="937" spans="1:9" s="59" customFormat="1" ht="15.75">
      <c r="A937" s="361"/>
      <c r="B937" s="361"/>
      <c r="C937" s="346">
        <v>4010</v>
      </c>
      <c r="D937" s="102" t="s">
        <v>222</v>
      </c>
      <c r="E937" s="484">
        <v>387159</v>
      </c>
      <c r="F937" s="58">
        <v>214415.36</v>
      </c>
      <c r="G937" s="99"/>
      <c r="I937" s="419">
        <f t="shared" si="14"/>
        <v>55.381732053239105</v>
      </c>
    </row>
    <row r="938" spans="1:9" s="59" customFormat="1" ht="15.75">
      <c r="A938" s="361"/>
      <c r="B938" s="361"/>
      <c r="C938" s="346">
        <v>4040</v>
      </c>
      <c r="D938" s="102" t="s">
        <v>264</v>
      </c>
      <c r="E938" s="484">
        <v>23838</v>
      </c>
      <c r="F938" s="58">
        <v>23314.63</v>
      </c>
      <c r="I938" s="367">
        <f t="shared" si="14"/>
        <v>97.80447185166541</v>
      </c>
    </row>
    <row r="939" spans="1:9" s="59" customFormat="1" ht="15.75">
      <c r="A939" s="361"/>
      <c r="B939" s="361"/>
      <c r="C939" s="346">
        <v>4110</v>
      </c>
      <c r="D939" s="102" t="s">
        <v>223</v>
      </c>
      <c r="E939" s="484">
        <v>63263</v>
      </c>
      <c r="F939" s="58">
        <v>30653.33</v>
      </c>
      <c r="I939" s="367">
        <f t="shared" si="14"/>
        <v>48.45380396124117</v>
      </c>
    </row>
    <row r="940" spans="1:9" s="59" customFormat="1" ht="15.75">
      <c r="A940" s="361"/>
      <c r="B940" s="361"/>
      <c r="C940" s="346">
        <v>4120</v>
      </c>
      <c r="D940" s="102" t="s">
        <v>224</v>
      </c>
      <c r="E940" s="484">
        <v>10232</v>
      </c>
      <c r="F940" s="58">
        <v>4573.68</v>
      </c>
      <c r="G940" s="99"/>
      <c r="I940" s="419">
        <f t="shared" si="14"/>
        <v>44.699765441751374</v>
      </c>
    </row>
    <row r="941" spans="1:9" s="59" customFormat="1" ht="15.75">
      <c r="A941" s="361"/>
      <c r="B941" s="361"/>
      <c r="C941" s="346">
        <v>4210</v>
      </c>
      <c r="D941" s="102" t="s">
        <v>226</v>
      </c>
      <c r="E941" s="484">
        <v>4835</v>
      </c>
      <c r="F941" s="58">
        <v>692.14</v>
      </c>
      <c r="I941" s="419">
        <f t="shared" si="14"/>
        <v>14.31520165460186</v>
      </c>
    </row>
    <row r="942" spans="1:9" s="59" customFormat="1" ht="15.75">
      <c r="A942" s="361"/>
      <c r="B942" s="361"/>
      <c r="C942" s="346">
        <v>4240</v>
      </c>
      <c r="D942" s="102" t="s">
        <v>296</v>
      </c>
      <c r="E942" s="484">
        <v>2900</v>
      </c>
      <c r="F942" s="58">
        <v>750.73</v>
      </c>
      <c r="I942" s="367">
        <f t="shared" si="14"/>
        <v>25.887241379310343</v>
      </c>
    </row>
    <row r="943" spans="1:9" s="59" customFormat="1" ht="15.75">
      <c r="A943" s="361"/>
      <c r="B943" s="361"/>
      <c r="C943" s="346">
        <v>4280</v>
      </c>
      <c r="D943" s="102" t="s">
        <v>265</v>
      </c>
      <c r="E943" s="484">
        <v>415</v>
      </c>
      <c r="F943" s="58">
        <v>82</v>
      </c>
      <c r="I943" s="367">
        <f t="shared" si="14"/>
        <v>19.759036144578314</v>
      </c>
    </row>
    <row r="944" spans="1:9" s="59" customFormat="1" ht="15.75">
      <c r="A944" s="361"/>
      <c r="B944" s="361"/>
      <c r="C944" s="346">
        <v>4440</v>
      </c>
      <c r="D944" s="102" t="s">
        <v>271</v>
      </c>
      <c r="E944" s="484">
        <v>25539</v>
      </c>
      <c r="F944" s="58">
        <v>20638.25</v>
      </c>
      <c r="I944" s="367">
        <f t="shared" si="14"/>
        <v>80.81072085829516</v>
      </c>
    </row>
    <row r="945" spans="1:21" s="59" customFormat="1" ht="14.25" customHeight="1">
      <c r="A945" s="420"/>
      <c r="B945" s="420"/>
      <c r="C945" s="346"/>
      <c r="D945" s="10"/>
      <c r="E945" s="484"/>
      <c r="F945" s="58"/>
      <c r="G945" s="102"/>
      <c r="H945" s="102"/>
      <c r="I945" s="367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</row>
    <row r="946" spans="1:9" s="59" customFormat="1" ht="15.75">
      <c r="A946" s="420" t="s">
        <v>32</v>
      </c>
      <c r="B946" s="420" t="s">
        <v>299</v>
      </c>
      <c r="C946" s="346" t="s">
        <v>32</v>
      </c>
      <c r="D946" s="10" t="s">
        <v>300</v>
      </c>
      <c r="E946" s="483">
        <f>SUM(E949+E950+E951+E952+E953+E954+E955+E956+E957+E958+E960+E961+E962+E963+E964+E965+E966+E967+E968+E969+E970)</f>
        <v>4159665</v>
      </c>
      <c r="F946" s="237">
        <f>SUM(F949+F950+F951+F952+F953+F954+F955+F956+F957+F958+F960+F961+F962+F963+F964+F965+F966+F967+F968+F969+F970)</f>
        <v>2049350.3400000003</v>
      </c>
      <c r="G946" s="99"/>
      <c r="I946" s="419">
        <f>SUM(F946/E946*100)</f>
        <v>49.2671967574312</v>
      </c>
    </row>
    <row r="947" spans="1:9" s="59" customFormat="1" ht="13.5" customHeight="1">
      <c r="A947" s="420"/>
      <c r="B947" s="420"/>
      <c r="C947" s="346"/>
      <c r="D947" s="10"/>
      <c r="E947" s="483"/>
      <c r="F947" s="237"/>
      <c r="G947" s="99"/>
      <c r="I947" s="419"/>
    </row>
    <row r="948" spans="1:9" s="59" customFormat="1" ht="15.75" customHeight="1">
      <c r="A948" s="420"/>
      <c r="B948" s="420"/>
      <c r="C948" s="346">
        <v>2310</v>
      </c>
      <c r="D948" s="102" t="s">
        <v>301</v>
      </c>
      <c r="E948" s="483"/>
      <c r="F948" s="237"/>
      <c r="G948" s="99"/>
      <c r="I948" s="419"/>
    </row>
    <row r="949" spans="1:9" s="59" customFormat="1" ht="15.75" customHeight="1">
      <c r="A949" s="420"/>
      <c r="B949" s="420"/>
      <c r="C949" s="346"/>
      <c r="D949" s="102" t="s">
        <v>302</v>
      </c>
      <c r="E949" s="484">
        <v>36000</v>
      </c>
      <c r="F949" s="58">
        <v>5466.48</v>
      </c>
      <c r="G949" s="99"/>
      <c r="I949" s="419">
        <f aca="true" t="shared" si="15" ref="I949:I955">SUM(F949/E949*100)</f>
        <v>15.184666666666665</v>
      </c>
    </row>
    <row r="950" spans="1:9" s="59" customFormat="1" ht="15.75">
      <c r="A950" s="361"/>
      <c r="B950" s="361"/>
      <c r="C950" s="346">
        <v>2540</v>
      </c>
      <c r="D950" s="102" t="s">
        <v>369</v>
      </c>
      <c r="E950" s="484">
        <v>306360</v>
      </c>
      <c r="F950" s="58">
        <v>188270.88</v>
      </c>
      <c r="G950" s="99"/>
      <c r="I950" s="419">
        <f t="shared" si="15"/>
        <v>61.454132393262825</v>
      </c>
    </row>
    <row r="951" spans="1:9" s="59" customFormat="1" ht="15.75">
      <c r="A951" s="420"/>
      <c r="B951" s="420"/>
      <c r="C951" s="346">
        <v>3020</v>
      </c>
      <c r="D951" s="102" t="s">
        <v>263</v>
      </c>
      <c r="E951" s="484">
        <v>11751</v>
      </c>
      <c r="F951" s="58">
        <v>3519.25</v>
      </c>
      <c r="G951" s="99"/>
      <c r="I951" s="419">
        <f t="shared" si="15"/>
        <v>29.9485150199983</v>
      </c>
    </row>
    <row r="952" spans="1:9" s="59" customFormat="1" ht="15.75">
      <c r="A952" s="361"/>
      <c r="B952" s="361"/>
      <c r="C952" s="346">
        <v>4010</v>
      </c>
      <c r="D952" s="102" t="s">
        <v>222</v>
      </c>
      <c r="E952" s="484">
        <v>2472135</v>
      </c>
      <c r="F952" s="58">
        <v>1183941.54</v>
      </c>
      <c r="G952" s="99"/>
      <c r="I952" s="419">
        <f t="shared" si="15"/>
        <v>47.89145981105401</v>
      </c>
    </row>
    <row r="953" spans="1:9" s="59" customFormat="1" ht="15.75">
      <c r="A953" s="361"/>
      <c r="B953" s="361"/>
      <c r="C953" s="346">
        <v>4040</v>
      </c>
      <c r="D953" s="102" t="s">
        <v>264</v>
      </c>
      <c r="E953" s="484">
        <v>186138</v>
      </c>
      <c r="F953" s="58">
        <v>155479.57</v>
      </c>
      <c r="I953" s="367">
        <f t="shared" si="15"/>
        <v>83.52919339414842</v>
      </c>
    </row>
    <row r="954" spans="1:9" s="59" customFormat="1" ht="15.75">
      <c r="A954" s="361"/>
      <c r="B954" s="361"/>
      <c r="C954" s="346">
        <v>4110</v>
      </c>
      <c r="D954" s="102" t="s">
        <v>223</v>
      </c>
      <c r="E954" s="484">
        <v>394626</v>
      </c>
      <c r="F954" s="58">
        <v>135048.89</v>
      </c>
      <c r="I954" s="367">
        <f t="shared" si="15"/>
        <v>34.22199500286347</v>
      </c>
    </row>
    <row r="955" spans="1:9" s="59" customFormat="1" ht="15.75">
      <c r="A955" s="361"/>
      <c r="B955" s="361"/>
      <c r="C955" s="346">
        <v>4120</v>
      </c>
      <c r="D955" s="102" t="s">
        <v>224</v>
      </c>
      <c r="E955" s="484">
        <v>64437</v>
      </c>
      <c r="F955" s="58">
        <v>26047.09</v>
      </c>
      <c r="G955" s="99"/>
      <c r="I955" s="419">
        <f t="shared" si="15"/>
        <v>40.42256777938141</v>
      </c>
    </row>
    <row r="956" spans="1:9" s="59" customFormat="1" ht="15.75">
      <c r="A956" s="361"/>
      <c r="B956" s="361"/>
      <c r="C956" s="346">
        <v>4140</v>
      </c>
      <c r="D956" s="102" t="s">
        <v>405</v>
      </c>
      <c r="E956" s="484">
        <v>4000</v>
      </c>
      <c r="F956" s="58">
        <v>0</v>
      </c>
      <c r="I956" s="367">
        <v>0</v>
      </c>
    </row>
    <row r="957" spans="1:9" s="59" customFormat="1" ht="15.75">
      <c r="A957" s="361"/>
      <c r="B957" s="361"/>
      <c r="C957" s="346">
        <v>4170</v>
      </c>
      <c r="D957" s="102" t="s">
        <v>225</v>
      </c>
      <c r="E957" s="484">
        <v>11750</v>
      </c>
      <c r="F957" s="58">
        <v>200</v>
      </c>
      <c r="I957" s="367">
        <f>SUM(F957/E957*100)</f>
        <v>1.702127659574468</v>
      </c>
    </row>
    <row r="958" spans="1:9" s="59" customFormat="1" ht="15.75" customHeight="1" thickBot="1">
      <c r="A958" s="421"/>
      <c r="B958" s="421"/>
      <c r="C958" s="339">
        <v>4210</v>
      </c>
      <c r="D958" s="379" t="s">
        <v>226</v>
      </c>
      <c r="E958" s="562">
        <v>81996</v>
      </c>
      <c r="F958" s="317">
        <v>36378.04</v>
      </c>
      <c r="G958" s="424"/>
      <c r="H958" s="424"/>
      <c r="I958" s="374">
        <f aca="true" t="shared" si="16" ref="I958:I965">SUM(F958/E958*100)</f>
        <v>44.365627591589835</v>
      </c>
    </row>
    <row r="959" spans="1:15" s="235" customFormat="1" ht="15" customHeight="1" thickBot="1">
      <c r="A959" s="441">
        <v>1</v>
      </c>
      <c r="B959" s="442">
        <v>2</v>
      </c>
      <c r="C959" s="442">
        <v>3</v>
      </c>
      <c r="D959" s="442">
        <v>4</v>
      </c>
      <c r="E959" s="442">
        <v>5</v>
      </c>
      <c r="F959" s="442">
        <v>6</v>
      </c>
      <c r="G959" s="443"/>
      <c r="H959" s="444"/>
      <c r="I959" s="445">
        <v>7</v>
      </c>
      <c r="L959" s="222"/>
      <c r="M959" s="222"/>
      <c r="N959" s="222"/>
      <c r="O959" s="222"/>
    </row>
    <row r="960" spans="1:9" s="59" customFormat="1" ht="15.75" customHeight="1">
      <c r="A960" s="412"/>
      <c r="B960" s="412"/>
      <c r="C960" s="427">
        <v>4240</v>
      </c>
      <c r="D960" s="377" t="s">
        <v>296</v>
      </c>
      <c r="E960" s="549">
        <v>4000</v>
      </c>
      <c r="F960" s="311">
        <v>1484.9</v>
      </c>
      <c r="G960" s="417"/>
      <c r="H960" s="417"/>
      <c r="I960" s="460">
        <f t="shared" si="16"/>
        <v>37.1225</v>
      </c>
    </row>
    <row r="961" spans="1:9" s="59" customFormat="1" ht="15.75">
      <c r="A961" s="361"/>
      <c r="B961" s="361"/>
      <c r="C961" s="49">
        <v>4260</v>
      </c>
      <c r="D961" s="102" t="s">
        <v>228</v>
      </c>
      <c r="E961" s="484">
        <v>274777</v>
      </c>
      <c r="F961" s="58">
        <v>135755.18</v>
      </c>
      <c r="G961" s="99"/>
      <c r="I961" s="419">
        <f t="shared" si="16"/>
        <v>49.405583436750526</v>
      </c>
    </row>
    <row r="962" spans="1:9" s="59" customFormat="1" ht="15.75" customHeight="1">
      <c r="A962" s="361"/>
      <c r="B962" s="361"/>
      <c r="C962" s="49">
        <v>4270</v>
      </c>
      <c r="D962" s="102" t="s">
        <v>242</v>
      </c>
      <c r="E962" s="484">
        <v>32320</v>
      </c>
      <c r="F962" s="58">
        <v>5839.58</v>
      </c>
      <c r="G962" s="99"/>
      <c r="I962" s="419">
        <f t="shared" si="16"/>
        <v>18.068007425742575</v>
      </c>
    </row>
    <row r="963" spans="1:9" s="59" customFormat="1" ht="15.75">
      <c r="A963" s="361"/>
      <c r="B963" s="361"/>
      <c r="C963" s="49">
        <v>4280</v>
      </c>
      <c r="D963" s="102" t="s">
        <v>265</v>
      </c>
      <c r="E963" s="484">
        <v>4428</v>
      </c>
      <c r="F963" s="58">
        <v>2566</v>
      </c>
      <c r="G963" s="99"/>
      <c r="I963" s="419">
        <f t="shared" si="16"/>
        <v>57.94941282746161</v>
      </c>
    </row>
    <row r="964" spans="1:9" s="59" customFormat="1" ht="15.75">
      <c r="A964" s="361"/>
      <c r="B964" s="361"/>
      <c r="C964" s="49">
        <v>4300</v>
      </c>
      <c r="D964" s="102" t="s">
        <v>214</v>
      </c>
      <c r="E964" s="484">
        <v>86216</v>
      </c>
      <c r="F964" s="58">
        <v>36347.46</v>
      </c>
      <c r="G964" s="99"/>
      <c r="I964" s="419">
        <f t="shared" si="16"/>
        <v>42.158601651665585</v>
      </c>
    </row>
    <row r="965" spans="1:9" s="59" customFormat="1" ht="15.75">
      <c r="A965" s="361"/>
      <c r="B965" s="361"/>
      <c r="C965" s="49">
        <v>4350</v>
      </c>
      <c r="D965" s="102" t="s">
        <v>266</v>
      </c>
      <c r="E965" s="484">
        <v>5404</v>
      </c>
      <c r="F965" s="58">
        <v>966.18</v>
      </c>
      <c r="I965" s="419">
        <f t="shared" si="16"/>
        <v>17.87897853441895</v>
      </c>
    </row>
    <row r="966" spans="1:21" s="59" customFormat="1" ht="15.75">
      <c r="A966" s="361"/>
      <c r="B966" s="361"/>
      <c r="C966" s="49">
        <v>4370</v>
      </c>
      <c r="D966" s="98" t="s">
        <v>384</v>
      </c>
      <c r="E966" s="53"/>
      <c r="F966" s="58"/>
      <c r="G966" s="98"/>
      <c r="H966" s="102"/>
      <c r="I966" s="36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</row>
    <row r="967" spans="1:21" s="59" customFormat="1" ht="15.75">
      <c r="A967" s="361"/>
      <c r="B967" s="361"/>
      <c r="C967" s="49"/>
      <c r="D967" s="98" t="s">
        <v>383</v>
      </c>
      <c r="E967" s="53">
        <v>15297</v>
      </c>
      <c r="F967" s="58">
        <v>4508.76</v>
      </c>
      <c r="G967" s="102"/>
      <c r="H967" s="102"/>
      <c r="I967" s="438">
        <f>SUM(F967/E967*100)</f>
        <v>29.474798980192197</v>
      </c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</row>
    <row r="968" spans="1:9" s="59" customFormat="1" ht="15.75" customHeight="1">
      <c r="A968" s="361"/>
      <c r="B968" s="361"/>
      <c r="C968" s="49">
        <v>4410</v>
      </c>
      <c r="D968" s="98" t="s">
        <v>269</v>
      </c>
      <c r="E968" s="53">
        <v>1400</v>
      </c>
      <c r="F968" s="58">
        <v>368.04</v>
      </c>
      <c r="I968" s="367">
        <f>SUM(F968/E968*100)</f>
        <v>26.288571428571426</v>
      </c>
    </row>
    <row r="969" spans="1:9" s="59" customFormat="1" ht="15.75">
      <c r="A969" s="361"/>
      <c r="B969" s="429"/>
      <c r="C969" s="153">
        <v>4430</v>
      </c>
      <c r="D969" s="51" t="s">
        <v>221</v>
      </c>
      <c r="E969" s="57">
        <v>5306</v>
      </c>
      <c r="F969" s="53">
        <v>5035</v>
      </c>
      <c r="I969" s="367">
        <f>SUM(F969/E969*100)</f>
        <v>94.89257444402564</v>
      </c>
    </row>
    <row r="970" spans="1:9" s="59" customFormat="1" ht="16.5" customHeight="1">
      <c r="A970" s="361"/>
      <c r="B970" s="429"/>
      <c r="C970" s="153">
        <v>4440</v>
      </c>
      <c r="D970" s="51" t="s">
        <v>271</v>
      </c>
      <c r="E970" s="52">
        <v>161324</v>
      </c>
      <c r="F970" s="53">
        <v>122127.5</v>
      </c>
      <c r="I970" s="367">
        <f>SUM(F970/E970*100)</f>
        <v>75.7032431628276</v>
      </c>
    </row>
    <row r="971" spans="1:9" s="59" customFormat="1" ht="12" customHeight="1">
      <c r="A971" s="361"/>
      <c r="B971" s="361"/>
      <c r="C971" s="346"/>
      <c r="D971" s="102"/>
      <c r="E971" s="484"/>
      <c r="F971" s="58"/>
      <c r="I971" s="367"/>
    </row>
    <row r="972" spans="1:9" s="59" customFormat="1" ht="15.75">
      <c r="A972" s="361"/>
      <c r="B972" s="420" t="s">
        <v>137</v>
      </c>
      <c r="C972" s="346"/>
      <c r="D972" s="575" t="s">
        <v>138</v>
      </c>
      <c r="E972" s="483">
        <f>SUM(E974+E975+E976+E977+E978+E979+E980+E981+E982+E983+E984+E985+E986+E987+E988+E989+E991+E995+E996+E997+E998+E999+E1000+E1001+E1002)</f>
        <v>4976132</v>
      </c>
      <c r="F972" s="237">
        <f>SUM(F974+F975+F976+F977+F978+F979+F980+F981+F982+F983+F984+F985+F986+F987+F988+F989+F991+F995+F996+F997+F998+F999+F1000+F1001+F1002)</f>
        <v>2860619.219999999</v>
      </c>
      <c r="G972" s="99"/>
      <c r="I972" s="419">
        <f>SUM(F972/E972*100)</f>
        <v>57.48680340473281</v>
      </c>
    </row>
    <row r="973" spans="1:9" s="59" customFormat="1" ht="13.5" customHeight="1">
      <c r="A973" s="361"/>
      <c r="B973" s="420"/>
      <c r="C973" s="346"/>
      <c r="D973" s="575"/>
      <c r="E973" s="483"/>
      <c r="F973" s="237"/>
      <c r="I973" s="419"/>
    </row>
    <row r="974" spans="1:9" s="59" customFormat="1" ht="15.75">
      <c r="A974" s="361"/>
      <c r="B974" s="361"/>
      <c r="C974" s="346">
        <v>2540</v>
      </c>
      <c r="D974" s="102" t="s">
        <v>369</v>
      </c>
      <c r="E974" s="484">
        <v>69462</v>
      </c>
      <c r="F974" s="58">
        <v>0</v>
      </c>
      <c r="G974" s="99"/>
      <c r="I974" s="419">
        <f>SUM(F974/E974*100)</f>
        <v>0</v>
      </c>
    </row>
    <row r="975" spans="1:9" s="59" customFormat="1" ht="15.75" customHeight="1">
      <c r="A975" s="361"/>
      <c r="B975" s="361"/>
      <c r="C975" s="346">
        <v>3020</v>
      </c>
      <c r="D975" s="102" t="s">
        <v>263</v>
      </c>
      <c r="E975" s="484">
        <v>11669</v>
      </c>
      <c r="F975" s="58">
        <v>1912.18</v>
      </c>
      <c r="G975" s="99"/>
      <c r="I975" s="419">
        <f>SUM(F975/E975*100)</f>
        <v>16.38683691833062</v>
      </c>
    </row>
    <row r="976" spans="1:21" s="59" customFormat="1" ht="15.75">
      <c r="A976" s="420"/>
      <c r="B976" s="420"/>
      <c r="C976" s="346">
        <v>3240</v>
      </c>
      <c r="D976" s="102" t="s">
        <v>294</v>
      </c>
      <c r="E976" s="484">
        <v>33000</v>
      </c>
      <c r="F976" s="58">
        <v>32600</v>
      </c>
      <c r="G976" s="102"/>
      <c r="H976" s="102"/>
      <c r="I976" s="419">
        <f aca="true" t="shared" si="17" ref="I976:I1002">SUM(F976/E976*100)</f>
        <v>98.7878787878788</v>
      </c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</row>
    <row r="977" spans="1:9" s="59" customFormat="1" ht="15.75">
      <c r="A977" s="346"/>
      <c r="B977" s="361"/>
      <c r="C977" s="49">
        <v>4010</v>
      </c>
      <c r="D977" s="98" t="s">
        <v>222</v>
      </c>
      <c r="E977" s="53">
        <v>3461945</v>
      </c>
      <c r="F977" s="58">
        <v>1967058.19</v>
      </c>
      <c r="I977" s="367">
        <f t="shared" si="17"/>
        <v>56.81945235987285</v>
      </c>
    </row>
    <row r="978" spans="1:9" s="59" customFormat="1" ht="15.75">
      <c r="A978" s="361"/>
      <c r="B978" s="361"/>
      <c r="C978" s="49">
        <v>4040</v>
      </c>
      <c r="D978" s="98" t="s">
        <v>264</v>
      </c>
      <c r="E978" s="53">
        <v>269759</v>
      </c>
      <c r="F978" s="58">
        <v>257574.31</v>
      </c>
      <c r="I978" s="367">
        <f t="shared" si="17"/>
        <v>95.48312011832783</v>
      </c>
    </row>
    <row r="979" spans="1:9" s="59" customFormat="1" ht="15.75">
      <c r="A979" s="361"/>
      <c r="B979" s="361"/>
      <c r="C979" s="49">
        <v>4110</v>
      </c>
      <c r="D979" s="98" t="s">
        <v>223</v>
      </c>
      <c r="E979" s="53">
        <v>572331</v>
      </c>
      <c r="F979" s="58">
        <v>257513.15</v>
      </c>
      <c r="G979" s="99"/>
      <c r="I979" s="419">
        <f t="shared" si="17"/>
        <v>44.99374487840078</v>
      </c>
    </row>
    <row r="980" spans="1:9" s="59" customFormat="1" ht="15.75">
      <c r="A980" s="361"/>
      <c r="B980" s="361"/>
      <c r="C980" s="49">
        <v>4120</v>
      </c>
      <c r="D980" s="98" t="s">
        <v>224</v>
      </c>
      <c r="E980" s="53">
        <v>92311</v>
      </c>
      <c r="F980" s="58">
        <v>46230.88</v>
      </c>
      <c r="I980" s="419">
        <f t="shared" si="17"/>
        <v>50.0816587405618</v>
      </c>
    </row>
    <row r="981" spans="1:9" s="59" customFormat="1" ht="15.75" customHeight="1">
      <c r="A981" s="361"/>
      <c r="B981" s="361"/>
      <c r="C981" s="49">
        <v>4210</v>
      </c>
      <c r="D981" s="98" t="s">
        <v>226</v>
      </c>
      <c r="E981" s="53">
        <v>39300</v>
      </c>
      <c r="F981" s="58">
        <v>21586.28</v>
      </c>
      <c r="I981" s="367">
        <f t="shared" si="17"/>
        <v>54.926921119592876</v>
      </c>
    </row>
    <row r="982" spans="1:9" s="59" customFormat="1" ht="15.75" customHeight="1">
      <c r="A982" s="361"/>
      <c r="B982" s="361"/>
      <c r="C982" s="49">
        <v>4211</v>
      </c>
      <c r="D982" s="98" t="s">
        <v>226</v>
      </c>
      <c r="E982" s="53">
        <v>1128</v>
      </c>
      <c r="F982" s="58">
        <v>87.99</v>
      </c>
      <c r="I982" s="367">
        <f>SUM(F982/E982*100)</f>
        <v>7.800531914893617</v>
      </c>
    </row>
    <row r="983" spans="1:9" s="59" customFormat="1" ht="15.75" customHeight="1">
      <c r="A983" s="361"/>
      <c r="B983" s="361"/>
      <c r="C983" s="49">
        <v>4240</v>
      </c>
      <c r="D983" s="98" t="s">
        <v>296</v>
      </c>
      <c r="E983" s="53">
        <v>2400</v>
      </c>
      <c r="F983" s="58">
        <v>593.69</v>
      </c>
      <c r="I983" s="367">
        <f t="shared" si="17"/>
        <v>24.737083333333334</v>
      </c>
    </row>
    <row r="984" spans="1:9" s="59" customFormat="1" ht="15.75">
      <c r="A984" s="361"/>
      <c r="B984" s="361"/>
      <c r="C984" s="49">
        <v>4260</v>
      </c>
      <c r="D984" s="98" t="s">
        <v>228</v>
      </c>
      <c r="E984" s="53">
        <v>119000</v>
      </c>
      <c r="F984" s="58">
        <v>79417.61</v>
      </c>
      <c r="G984" s="99"/>
      <c r="I984" s="419">
        <f t="shared" si="17"/>
        <v>66.73748739495798</v>
      </c>
    </row>
    <row r="985" spans="1:9" s="59" customFormat="1" ht="15.75" customHeight="1">
      <c r="A985" s="361"/>
      <c r="B985" s="361"/>
      <c r="C985" s="49">
        <v>4270</v>
      </c>
      <c r="D985" s="98" t="s">
        <v>242</v>
      </c>
      <c r="E985" s="53">
        <v>5268</v>
      </c>
      <c r="F985" s="58">
        <v>3942.82</v>
      </c>
      <c r="G985" s="99"/>
      <c r="I985" s="419">
        <f t="shared" si="17"/>
        <v>74.84472285497343</v>
      </c>
    </row>
    <row r="986" spans="1:9" s="59" customFormat="1" ht="15.75">
      <c r="A986" s="361"/>
      <c r="B986" s="361"/>
      <c r="C986" s="49">
        <v>4280</v>
      </c>
      <c r="D986" s="98" t="s">
        <v>265</v>
      </c>
      <c r="E986" s="53">
        <v>3455</v>
      </c>
      <c r="F986" s="58">
        <v>1246</v>
      </c>
      <c r="G986" s="99"/>
      <c r="I986" s="419">
        <f t="shared" si="17"/>
        <v>36.06367583212735</v>
      </c>
    </row>
    <row r="987" spans="1:9" s="59" customFormat="1" ht="15.75">
      <c r="A987" s="361"/>
      <c r="B987" s="361"/>
      <c r="C987" s="49">
        <v>4300</v>
      </c>
      <c r="D987" s="98" t="s">
        <v>214</v>
      </c>
      <c r="E987" s="53">
        <v>31380</v>
      </c>
      <c r="F987" s="58">
        <v>10836.92</v>
      </c>
      <c r="G987" s="99"/>
      <c r="I987" s="419">
        <f t="shared" si="17"/>
        <v>34.53448056086679</v>
      </c>
    </row>
    <row r="988" spans="1:9" s="59" customFormat="1" ht="15.75">
      <c r="A988" s="361"/>
      <c r="B988" s="361"/>
      <c r="C988" s="49">
        <v>4301</v>
      </c>
      <c r="D988" s="98" t="s">
        <v>214</v>
      </c>
      <c r="E988" s="53">
        <v>1128</v>
      </c>
      <c r="F988" s="58">
        <v>69.3</v>
      </c>
      <c r="G988" s="99"/>
      <c r="I988" s="419">
        <f>SUM(F988/E988*100)</f>
        <v>6.1436170212765955</v>
      </c>
    </row>
    <row r="989" spans="1:9" s="59" customFormat="1" ht="15.75">
      <c r="A989" s="361"/>
      <c r="B989" s="361"/>
      <c r="C989" s="49">
        <v>4350</v>
      </c>
      <c r="D989" s="98" t="s">
        <v>266</v>
      </c>
      <c r="E989" s="53">
        <v>3000</v>
      </c>
      <c r="F989" s="58">
        <v>1112.7</v>
      </c>
      <c r="I989" s="419">
        <f t="shared" si="17"/>
        <v>37.09</v>
      </c>
    </row>
    <row r="990" spans="1:21" s="59" customFormat="1" ht="15.75">
      <c r="A990" s="361"/>
      <c r="B990" s="361"/>
      <c r="C990" s="49">
        <v>4360</v>
      </c>
      <c r="D990" s="98" t="s">
        <v>385</v>
      </c>
      <c r="E990" s="53"/>
      <c r="F990" s="58"/>
      <c r="G990" s="98"/>
      <c r="H990" s="102"/>
      <c r="I990" s="36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</row>
    <row r="991" spans="1:21" s="59" customFormat="1" ht="16.5" thickBot="1">
      <c r="A991" s="421"/>
      <c r="B991" s="421"/>
      <c r="C991" s="339"/>
      <c r="D991" s="340" t="s">
        <v>383</v>
      </c>
      <c r="E991" s="423">
        <v>1600</v>
      </c>
      <c r="F991" s="317">
        <v>834.51</v>
      </c>
      <c r="G991" s="340"/>
      <c r="H991" s="379"/>
      <c r="I991" s="440">
        <f t="shared" si="17"/>
        <v>52.156875</v>
      </c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</row>
    <row r="992" spans="1:15" s="235" customFormat="1" ht="15" customHeight="1" thickBot="1">
      <c r="A992" s="441">
        <v>1</v>
      </c>
      <c r="B992" s="442">
        <v>2</v>
      </c>
      <c r="C992" s="442">
        <v>3</v>
      </c>
      <c r="D992" s="442">
        <v>4</v>
      </c>
      <c r="E992" s="442">
        <v>5</v>
      </c>
      <c r="F992" s="442">
        <v>6</v>
      </c>
      <c r="G992" s="443"/>
      <c r="H992" s="444"/>
      <c r="I992" s="445">
        <v>7</v>
      </c>
      <c r="L992" s="222"/>
      <c r="M992" s="222"/>
      <c r="N992" s="222"/>
      <c r="O992" s="222"/>
    </row>
    <row r="993" spans="1:21" s="59" customFormat="1" ht="15.75">
      <c r="A993" s="412"/>
      <c r="B993" s="412"/>
      <c r="C993" s="427"/>
      <c r="D993" s="308"/>
      <c r="E993" s="449"/>
      <c r="F993" s="311"/>
      <c r="G993" s="308"/>
      <c r="H993" s="377"/>
      <c r="I993" s="446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</row>
    <row r="994" spans="1:21" s="59" customFormat="1" ht="15.75">
      <c r="A994" s="361"/>
      <c r="B994" s="361"/>
      <c r="C994" s="49">
        <v>4370</v>
      </c>
      <c r="D994" s="98" t="s">
        <v>384</v>
      </c>
      <c r="E994" s="53"/>
      <c r="F994" s="58"/>
      <c r="G994" s="98"/>
      <c r="H994" s="102"/>
      <c r="I994" s="36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</row>
    <row r="995" spans="1:21" s="59" customFormat="1" ht="15.75">
      <c r="A995" s="361"/>
      <c r="B995" s="361"/>
      <c r="C995" s="49"/>
      <c r="D995" s="98" t="s">
        <v>383</v>
      </c>
      <c r="E995" s="53">
        <v>4500</v>
      </c>
      <c r="F995" s="58">
        <v>2305.44</v>
      </c>
      <c r="G995" s="102"/>
      <c r="H995" s="102"/>
      <c r="I995" s="438">
        <f>SUM(F995/E995*100)</f>
        <v>51.232</v>
      </c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</row>
    <row r="996" spans="1:9" s="59" customFormat="1" ht="15.75" customHeight="1">
      <c r="A996" s="361"/>
      <c r="B996" s="361"/>
      <c r="C996" s="49">
        <v>4410</v>
      </c>
      <c r="D996" s="98" t="s">
        <v>269</v>
      </c>
      <c r="E996" s="53">
        <v>1903</v>
      </c>
      <c r="F996" s="58">
        <v>1433.95</v>
      </c>
      <c r="I996" s="367">
        <f t="shared" si="17"/>
        <v>75.35207566999475</v>
      </c>
    </row>
    <row r="997" spans="1:9" s="59" customFormat="1" ht="15.75" customHeight="1">
      <c r="A997" s="361"/>
      <c r="B997" s="361"/>
      <c r="C997" s="49">
        <v>4411</v>
      </c>
      <c r="D997" s="98" t="s">
        <v>269</v>
      </c>
      <c r="E997" s="53">
        <v>317</v>
      </c>
      <c r="F997" s="58">
        <v>316.8</v>
      </c>
      <c r="I997" s="367">
        <f>SUM(F997/E997*100)</f>
        <v>99.93690851735016</v>
      </c>
    </row>
    <row r="998" spans="1:21" s="59" customFormat="1" ht="15.75" customHeight="1">
      <c r="A998" s="361" t="s">
        <v>32</v>
      </c>
      <c r="B998" s="429" t="s">
        <v>32</v>
      </c>
      <c r="C998" s="153">
        <v>4421</v>
      </c>
      <c r="D998" s="51" t="s">
        <v>270</v>
      </c>
      <c r="E998" s="57">
        <v>19433</v>
      </c>
      <c r="F998" s="123">
        <v>0</v>
      </c>
      <c r="G998" s="102"/>
      <c r="H998" s="102"/>
      <c r="I998" s="438">
        <f>SUM(F998/E998*100)</f>
        <v>0</v>
      </c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</row>
    <row r="999" spans="1:9" s="59" customFormat="1" ht="15.75">
      <c r="A999" s="361"/>
      <c r="B999" s="429"/>
      <c r="C999" s="153">
        <v>4430</v>
      </c>
      <c r="D999" s="51" t="s">
        <v>221</v>
      </c>
      <c r="E999" s="57">
        <v>3618</v>
      </c>
      <c r="F999" s="53">
        <v>3618</v>
      </c>
      <c r="I999" s="367">
        <f t="shared" si="17"/>
        <v>100</v>
      </c>
    </row>
    <row r="1000" spans="1:9" s="59" customFormat="1" ht="15.75">
      <c r="A1000" s="361"/>
      <c r="B1000" s="429"/>
      <c r="C1000" s="153">
        <v>4431</v>
      </c>
      <c r="D1000" s="51" t="s">
        <v>221</v>
      </c>
      <c r="E1000" s="57">
        <v>294</v>
      </c>
      <c r="F1000" s="53">
        <v>0</v>
      </c>
      <c r="I1000" s="367">
        <f>SUM(F1000/E1000*100)</f>
        <v>0</v>
      </c>
    </row>
    <row r="1001" spans="1:9" s="59" customFormat="1" ht="16.5" customHeight="1">
      <c r="A1001" s="361"/>
      <c r="B1001" s="429"/>
      <c r="C1001" s="153">
        <v>4440</v>
      </c>
      <c r="D1001" s="51" t="s">
        <v>271</v>
      </c>
      <c r="E1001" s="52">
        <v>226331</v>
      </c>
      <c r="F1001" s="53">
        <v>169748.5</v>
      </c>
      <c r="I1001" s="367">
        <f t="shared" si="17"/>
        <v>75.00011045769249</v>
      </c>
    </row>
    <row r="1002" spans="1:21" s="59" customFormat="1" ht="15.75" customHeight="1">
      <c r="A1002" s="361"/>
      <c r="B1002" s="429"/>
      <c r="C1002" s="153">
        <v>4700</v>
      </c>
      <c r="D1002" s="51" t="s">
        <v>273</v>
      </c>
      <c r="E1002" s="52">
        <v>1600</v>
      </c>
      <c r="F1002" s="53">
        <v>580</v>
      </c>
      <c r="G1002" s="102"/>
      <c r="H1002" s="102"/>
      <c r="I1002" s="367">
        <f t="shared" si="17"/>
        <v>36.25</v>
      </c>
      <c r="J1002" s="102"/>
      <c r="K1002" s="102"/>
      <c r="L1002" s="102"/>
      <c r="M1002" s="102"/>
      <c r="N1002" s="102" t="s">
        <v>32</v>
      </c>
      <c r="O1002" s="102"/>
      <c r="P1002" s="102"/>
      <c r="Q1002" s="102"/>
      <c r="R1002" s="102"/>
      <c r="S1002" s="102"/>
      <c r="T1002" s="102"/>
      <c r="U1002" s="102"/>
    </row>
    <row r="1003" spans="1:9" s="59" customFormat="1" ht="13.5" customHeight="1">
      <c r="A1003" s="361"/>
      <c r="B1003" s="429"/>
      <c r="C1003" s="153"/>
      <c r="D1003" s="51"/>
      <c r="E1003" s="52"/>
      <c r="F1003" s="53"/>
      <c r="G1003" s="99"/>
      <c r="I1003" s="419"/>
    </row>
    <row r="1004" spans="1:9" s="59" customFormat="1" ht="15.75">
      <c r="A1004" s="361"/>
      <c r="B1004" s="461" t="s">
        <v>303</v>
      </c>
      <c r="C1004" s="153"/>
      <c r="D1004" s="39" t="s">
        <v>304</v>
      </c>
      <c r="E1004" s="88">
        <f>SUM(E1006)</f>
        <v>46267</v>
      </c>
      <c r="F1004" s="63">
        <f>SUM(F1006)</f>
        <v>15019.89</v>
      </c>
      <c r="G1004" s="99"/>
      <c r="I1004" s="419">
        <f>SUM(F1004/E1004*100)</f>
        <v>32.463505306157735</v>
      </c>
    </row>
    <row r="1005" spans="1:9" s="59" customFormat="1" ht="12.75" customHeight="1">
      <c r="A1005" s="361"/>
      <c r="B1005" s="461"/>
      <c r="C1005" s="153"/>
      <c r="D1005" s="39"/>
      <c r="E1005" s="88"/>
      <c r="F1005" s="63"/>
      <c r="G1005" s="99"/>
      <c r="I1005" s="419"/>
    </row>
    <row r="1006" spans="1:9" s="59" customFormat="1" ht="15.75">
      <c r="A1006" s="361"/>
      <c r="B1006" s="429"/>
      <c r="C1006" s="153">
        <v>4300</v>
      </c>
      <c r="D1006" s="51" t="s">
        <v>214</v>
      </c>
      <c r="E1006" s="52">
        <v>46267</v>
      </c>
      <c r="F1006" s="53">
        <v>15019.89</v>
      </c>
      <c r="G1006" s="99"/>
      <c r="I1006" s="419">
        <f>SUM(F1006/E1006*100)</f>
        <v>32.463505306157735</v>
      </c>
    </row>
    <row r="1007" spans="1:9" s="59" customFormat="1" ht="12.75" customHeight="1">
      <c r="A1007" s="361"/>
      <c r="B1007" s="429"/>
      <c r="C1007" s="153"/>
      <c r="D1007" s="51"/>
      <c r="E1007" s="52"/>
      <c r="F1007" s="53"/>
      <c r="I1007" s="367"/>
    </row>
    <row r="1008" spans="1:9" s="59" customFormat="1" ht="15.75">
      <c r="A1008" s="361"/>
      <c r="B1008" s="73" t="s">
        <v>305</v>
      </c>
      <c r="C1008" s="170"/>
      <c r="D1008" s="39" t="s">
        <v>306</v>
      </c>
      <c r="E1008" s="88">
        <f>SUM(E1010+E1011)</f>
        <v>22700</v>
      </c>
      <c r="F1008" s="63">
        <f>SUM(F1010+F1011)</f>
        <v>435.86</v>
      </c>
      <c r="G1008" s="99"/>
      <c r="I1008" s="419">
        <f>SUM(F1008/E1008*100)</f>
        <v>1.9200881057268724</v>
      </c>
    </row>
    <row r="1009" spans="1:9" s="59" customFormat="1" ht="13.5" customHeight="1">
      <c r="A1009" s="361"/>
      <c r="B1009" s="73"/>
      <c r="C1009" s="170"/>
      <c r="D1009" s="39"/>
      <c r="E1009" s="88"/>
      <c r="F1009" s="63"/>
      <c r="G1009" s="99"/>
      <c r="I1009" s="419"/>
    </row>
    <row r="1010" spans="1:9" s="59" customFormat="1" ht="15.75">
      <c r="A1010" s="361"/>
      <c r="B1010" s="49"/>
      <c r="C1010" s="153">
        <v>4300</v>
      </c>
      <c r="D1010" s="51" t="s">
        <v>214</v>
      </c>
      <c r="E1010" s="52">
        <v>20000</v>
      </c>
      <c r="F1010" s="53">
        <v>140</v>
      </c>
      <c r="I1010" s="419">
        <f>SUM(F1010/E1010*100)</f>
        <v>0.7000000000000001</v>
      </c>
    </row>
    <row r="1011" spans="1:9" s="59" customFormat="1" ht="15.75" customHeight="1">
      <c r="A1011" s="361"/>
      <c r="B1011" s="361"/>
      <c r="C1011" s="49">
        <v>4410</v>
      </c>
      <c r="D1011" s="98" t="s">
        <v>269</v>
      </c>
      <c r="E1011" s="53">
        <v>2700</v>
      </c>
      <c r="F1011" s="58">
        <v>295.86</v>
      </c>
      <c r="I1011" s="367">
        <f>SUM(F1011/E1011*100)</f>
        <v>10.957777777777778</v>
      </c>
    </row>
    <row r="1012" spans="1:9" s="59" customFormat="1" ht="12" customHeight="1">
      <c r="A1012" s="361"/>
      <c r="B1012" s="49"/>
      <c r="C1012" s="153"/>
      <c r="D1012" s="51"/>
      <c r="E1012" s="57"/>
      <c r="F1012" s="53"/>
      <c r="I1012" s="367"/>
    </row>
    <row r="1013" spans="1:9" s="59" customFormat="1" ht="15.75">
      <c r="A1013" s="361" t="s">
        <v>32</v>
      </c>
      <c r="B1013" s="73" t="s">
        <v>307</v>
      </c>
      <c r="C1013" s="153"/>
      <c r="D1013" s="39" t="s">
        <v>308</v>
      </c>
      <c r="E1013" s="88">
        <f>SUM(E1016)</f>
        <v>2000</v>
      </c>
      <c r="F1013" s="63">
        <f>SUM(F1016)</f>
        <v>2000</v>
      </c>
      <c r="G1013" s="99"/>
      <c r="I1013" s="419">
        <f>SUM(F1013/E1013*100)</f>
        <v>100</v>
      </c>
    </row>
    <row r="1014" spans="1:9" s="59" customFormat="1" ht="12.75" customHeight="1">
      <c r="A1014" s="361"/>
      <c r="B1014" s="49"/>
      <c r="C1014" s="153"/>
      <c r="D1014" s="51"/>
      <c r="E1014" s="52"/>
      <c r="F1014" s="53"/>
      <c r="G1014" s="99"/>
      <c r="I1014" s="419"/>
    </row>
    <row r="1015" spans="1:9" s="59" customFormat="1" ht="15.75">
      <c r="A1015" s="361"/>
      <c r="B1015" s="49"/>
      <c r="C1015" s="153">
        <v>2710</v>
      </c>
      <c r="D1015" s="51" t="s">
        <v>237</v>
      </c>
      <c r="E1015" s="52"/>
      <c r="F1015" s="53"/>
      <c r="G1015" s="99"/>
      <c r="I1015" s="419"/>
    </row>
    <row r="1016" spans="1:9" s="59" customFormat="1" ht="15.75">
      <c r="A1016" s="361"/>
      <c r="B1016" s="49"/>
      <c r="C1016" s="153"/>
      <c r="D1016" s="51" t="s">
        <v>309</v>
      </c>
      <c r="E1016" s="52">
        <v>2000</v>
      </c>
      <c r="F1016" s="53">
        <v>2000</v>
      </c>
      <c r="G1016" s="99"/>
      <c r="I1016" s="419">
        <v>100</v>
      </c>
    </row>
    <row r="1017" spans="1:9" s="59" customFormat="1" ht="12.75" customHeight="1">
      <c r="A1017" s="361"/>
      <c r="B1017" s="49"/>
      <c r="C1017" s="153"/>
      <c r="D1017" s="51"/>
      <c r="E1017" s="53"/>
      <c r="F1017" s="58"/>
      <c r="I1017" s="367"/>
    </row>
    <row r="1018" spans="1:9" s="59" customFormat="1" ht="15.75">
      <c r="A1018" s="361" t="s">
        <v>32</v>
      </c>
      <c r="B1018" s="73" t="s">
        <v>310</v>
      </c>
      <c r="C1018" s="153"/>
      <c r="D1018" s="39" t="s">
        <v>394</v>
      </c>
      <c r="E1018" s="63">
        <f>SUM(E1020+E1021+E1022+E1023+E1024+E1025+E1028+E1029+E1030+E1031+E1032+E1033+E1034)</f>
        <v>1700913</v>
      </c>
      <c r="F1018" s="237">
        <f>SUM(F1020+F1021+F1022+F1023+F1024+F1025+F1028+F1029+F1030+F1031+F1032+F1033+F1034)</f>
        <v>798309.5100000001</v>
      </c>
      <c r="G1018" s="99"/>
      <c r="I1018" s="419">
        <f>SUM(F1018/E1018*100)</f>
        <v>46.93417652754727</v>
      </c>
    </row>
    <row r="1019" spans="1:9" s="59" customFormat="1" ht="16.5" customHeight="1">
      <c r="A1019" s="361"/>
      <c r="B1019" s="49"/>
      <c r="C1019" s="153"/>
      <c r="D1019" s="51"/>
      <c r="E1019" s="53"/>
      <c r="F1019" s="58"/>
      <c r="I1019" s="367"/>
    </row>
    <row r="1020" spans="1:9" s="59" customFormat="1" ht="15" customHeight="1">
      <c r="A1020" s="361"/>
      <c r="B1020" s="49"/>
      <c r="C1020" s="153">
        <v>3020</v>
      </c>
      <c r="D1020" s="51" t="s">
        <v>263</v>
      </c>
      <c r="E1020" s="53">
        <v>10237</v>
      </c>
      <c r="F1020" s="58">
        <v>4632.12</v>
      </c>
      <c r="I1020" s="367">
        <f aca="true" t="shared" si="18" ref="I1020:I1033">SUM(F1020/E1020*100)</f>
        <v>45.24880336035948</v>
      </c>
    </row>
    <row r="1021" spans="1:9" s="59" customFormat="1" ht="15.75" customHeight="1">
      <c r="A1021" s="361"/>
      <c r="B1021" s="49"/>
      <c r="C1021" s="153">
        <v>4010</v>
      </c>
      <c r="D1021" s="51" t="s">
        <v>222</v>
      </c>
      <c r="E1021" s="53">
        <v>609815</v>
      </c>
      <c r="F1021" s="58">
        <v>279848.14</v>
      </c>
      <c r="I1021" s="367">
        <f t="shared" si="18"/>
        <v>45.89066192205833</v>
      </c>
    </row>
    <row r="1022" spans="1:9" s="59" customFormat="1" ht="15.75" customHeight="1">
      <c r="A1022" s="361"/>
      <c r="B1022" s="346"/>
      <c r="C1022" s="153">
        <v>4040</v>
      </c>
      <c r="D1022" s="488" t="s">
        <v>311</v>
      </c>
      <c r="E1022" s="57">
        <v>50902</v>
      </c>
      <c r="F1022" s="484">
        <v>44656.53</v>
      </c>
      <c r="I1022" s="367">
        <f t="shared" si="18"/>
        <v>87.73040352049036</v>
      </c>
    </row>
    <row r="1023" spans="1:9" s="59" customFormat="1" ht="15.75" customHeight="1">
      <c r="A1023" s="420"/>
      <c r="B1023" s="349"/>
      <c r="C1023" s="153">
        <v>4110</v>
      </c>
      <c r="D1023" s="488" t="s">
        <v>223</v>
      </c>
      <c r="E1023" s="57">
        <v>104238</v>
      </c>
      <c r="F1023" s="482">
        <v>45282.88</v>
      </c>
      <c r="G1023" s="166"/>
      <c r="H1023" s="167"/>
      <c r="I1023" s="362">
        <f t="shared" si="18"/>
        <v>43.44181584450968</v>
      </c>
    </row>
    <row r="1024" spans="1:9" s="59" customFormat="1" ht="15.75">
      <c r="A1024" s="420"/>
      <c r="B1024" s="349"/>
      <c r="C1024" s="153">
        <v>4120</v>
      </c>
      <c r="D1024" s="488" t="s">
        <v>224</v>
      </c>
      <c r="E1024" s="57">
        <v>16783</v>
      </c>
      <c r="F1024" s="482">
        <v>6108.32</v>
      </c>
      <c r="G1024" s="167"/>
      <c r="H1024" s="167"/>
      <c r="I1024" s="438">
        <f t="shared" si="18"/>
        <v>36.39587678007508</v>
      </c>
    </row>
    <row r="1025" spans="1:9" s="59" customFormat="1" ht="16.5" thickBot="1">
      <c r="A1025" s="458"/>
      <c r="B1025" s="591"/>
      <c r="C1025" s="422">
        <v>4210</v>
      </c>
      <c r="D1025" s="489" t="s">
        <v>226</v>
      </c>
      <c r="E1025" s="318">
        <v>44985</v>
      </c>
      <c r="F1025" s="485">
        <v>9769.84</v>
      </c>
      <c r="G1025" s="738"/>
      <c r="H1025" s="468"/>
      <c r="I1025" s="440">
        <f t="shared" si="18"/>
        <v>21.717994887184616</v>
      </c>
    </row>
    <row r="1026" spans="1:15" s="235" customFormat="1" ht="15" customHeight="1" thickBot="1">
      <c r="A1026" s="441">
        <v>1</v>
      </c>
      <c r="B1026" s="442">
        <v>2</v>
      </c>
      <c r="C1026" s="442">
        <v>3</v>
      </c>
      <c r="D1026" s="442">
        <v>4</v>
      </c>
      <c r="E1026" s="442">
        <v>5</v>
      </c>
      <c r="F1026" s="442">
        <v>6</v>
      </c>
      <c r="G1026" s="443"/>
      <c r="H1026" s="444"/>
      <c r="I1026" s="445">
        <v>7</v>
      </c>
      <c r="L1026" s="222"/>
      <c r="M1026" s="222"/>
      <c r="N1026" s="222"/>
      <c r="O1026" s="222"/>
    </row>
    <row r="1027" spans="1:9" s="59" customFormat="1" ht="15.75">
      <c r="A1027" s="420"/>
      <c r="B1027" s="349"/>
      <c r="C1027" s="153"/>
      <c r="D1027" s="488"/>
      <c r="E1027" s="57"/>
      <c r="F1027" s="482"/>
      <c r="G1027" s="167"/>
      <c r="H1027" s="167"/>
      <c r="I1027" s="438"/>
    </row>
    <row r="1028" spans="1:9" s="59" customFormat="1" ht="15.75">
      <c r="A1028" s="420"/>
      <c r="B1028" s="349"/>
      <c r="C1028" s="153">
        <v>4220</v>
      </c>
      <c r="D1028" s="488" t="s">
        <v>325</v>
      </c>
      <c r="E1028" s="57">
        <v>774340</v>
      </c>
      <c r="F1028" s="482">
        <v>366440.53</v>
      </c>
      <c r="G1028" s="167"/>
      <c r="H1028" s="167"/>
      <c r="I1028" s="438">
        <f t="shared" si="18"/>
        <v>47.3229498669835</v>
      </c>
    </row>
    <row r="1029" spans="1:9" s="59" customFormat="1" ht="15.75" customHeight="1">
      <c r="A1029" s="361"/>
      <c r="B1029" s="346"/>
      <c r="C1029" s="153">
        <v>4260</v>
      </c>
      <c r="D1029" s="488" t="s">
        <v>228</v>
      </c>
      <c r="E1029" s="57">
        <v>6460</v>
      </c>
      <c r="F1029" s="484">
        <v>1791.06</v>
      </c>
      <c r="I1029" s="367">
        <f t="shared" si="18"/>
        <v>27.72538699690402</v>
      </c>
    </row>
    <row r="1030" spans="1:9" s="59" customFormat="1" ht="15.75" customHeight="1">
      <c r="A1030" s="361"/>
      <c r="B1030" s="346"/>
      <c r="C1030" s="153">
        <v>4270</v>
      </c>
      <c r="D1030" s="488" t="s">
        <v>242</v>
      </c>
      <c r="E1030" s="57">
        <v>32750</v>
      </c>
      <c r="F1030" s="484">
        <v>10756.73</v>
      </c>
      <c r="I1030" s="367">
        <f t="shared" si="18"/>
        <v>32.84497709923664</v>
      </c>
    </row>
    <row r="1031" spans="1:9" s="59" customFormat="1" ht="16.5" customHeight="1">
      <c r="A1031" s="361"/>
      <c r="B1031" s="346"/>
      <c r="C1031" s="153">
        <v>4280</v>
      </c>
      <c r="D1031" s="488" t="s">
        <v>265</v>
      </c>
      <c r="E1031" s="57">
        <v>2073</v>
      </c>
      <c r="F1031" s="484">
        <v>423</v>
      </c>
      <c r="I1031" s="367">
        <f t="shared" si="18"/>
        <v>20.40520984081042</v>
      </c>
    </row>
    <row r="1032" spans="1:9" s="59" customFormat="1" ht="15.75">
      <c r="A1032" s="361"/>
      <c r="B1032" s="346"/>
      <c r="C1032" s="153">
        <v>4300</v>
      </c>
      <c r="D1032" s="488" t="s">
        <v>214</v>
      </c>
      <c r="E1032" s="57">
        <v>14278</v>
      </c>
      <c r="F1032" s="484">
        <v>2097.36</v>
      </c>
      <c r="G1032" s="99"/>
      <c r="I1032" s="419">
        <f t="shared" si="18"/>
        <v>14.689452304244293</v>
      </c>
    </row>
    <row r="1033" spans="1:9" s="59" customFormat="1" ht="15.75" customHeight="1">
      <c r="A1033" s="361"/>
      <c r="B1033" s="346"/>
      <c r="C1033" s="153">
        <v>4440</v>
      </c>
      <c r="D1033" s="488" t="s">
        <v>271</v>
      </c>
      <c r="E1033" s="57">
        <v>33832</v>
      </c>
      <c r="F1033" s="484">
        <v>26503</v>
      </c>
      <c r="G1033" s="99"/>
      <c r="I1033" s="419">
        <f t="shared" si="18"/>
        <v>78.33707732324426</v>
      </c>
    </row>
    <row r="1034" spans="1:21" s="59" customFormat="1" ht="15.75" customHeight="1">
      <c r="A1034" s="361"/>
      <c r="B1034" s="429"/>
      <c r="C1034" s="153">
        <v>4700</v>
      </c>
      <c r="D1034" s="51" t="s">
        <v>273</v>
      </c>
      <c r="E1034" s="52">
        <v>220</v>
      </c>
      <c r="F1034" s="53">
        <v>0</v>
      </c>
      <c r="G1034" s="102"/>
      <c r="H1034" s="102"/>
      <c r="I1034" s="367">
        <v>0</v>
      </c>
      <c r="J1034" s="102"/>
      <c r="K1034" s="102"/>
      <c r="L1034" s="102"/>
      <c r="M1034" s="102"/>
      <c r="N1034" s="102"/>
      <c r="O1034" s="102"/>
      <c r="P1034" s="102"/>
      <c r="Q1034" s="102"/>
      <c r="R1034" s="102"/>
      <c r="S1034" s="102"/>
      <c r="T1034" s="102"/>
      <c r="U1034" s="102"/>
    </row>
    <row r="1035" spans="1:9" s="59" customFormat="1" ht="10.5" customHeight="1">
      <c r="A1035" s="361"/>
      <c r="B1035" s="346"/>
      <c r="C1035" s="153"/>
      <c r="D1035" s="488"/>
      <c r="E1035" s="57"/>
      <c r="F1035" s="484"/>
      <c r="I1035" s="367"/>
    </row>
    <row r="1036" spans="1:9" s="59" customFormat="1" ht="15.75">
      <c r="A1036" s="361"/>
      <c r="B1036" s="349" t="s">
        <v>139</v>
      </c>
      <c r="C1036" s="153"/>
      <c r="D1036" s="487" t="s">
        <v>14</v>
      </c>
      <c r="E1036" s="40">
        <f>SUM(E1038+E1039)</f>
        <v>187807</v>
      </c>
      <c r="F1036" s="483">
        <f>SUM(F1038+F1039)</f>
        <v>140629.49</v>
      </c>
      <c r="G1036" s="99"/>
      <c r="I1036" s="419">
        <f>SUM(F1036/E1036*100)</f>
        <v>74.8797914880702</v>
      </c>
    </row>
    <row r="1037" spans="1:9" s="59" customFormat="1" ht="14.25" customHeight="1">
      <c r="A1037" s="361"/>
      <c r="B1037" s="349"/>
      <c r="C1037" s="153"/>
      <c r="D1037" s="487"/>
      <c r="E1037" s="40"/>
      <c r="F1037" s="483"/>
      <c r="G1037" s="99"/>
      <c r="I1037" s="419"/>
    </row>
    <row r="1038" spans="1:9" s="59" customFormat="1" ht="15.75">
      <c r="A1038" s="420"/>
      <c r="B1038" s="349"/>
      <c r="C1038" s="153">
        <v>4210</v>
      </c>
      <c r="D1038" s="488" t="s">
        <v>226</v>
      </c>
      <c r="E1038" s="57">
        <v>1500</v>
      </c>
      <c r="F1038" s="482">
        <v>898.74</v>
      </c>
      <c r="G1038" s="166"/>
      <c r="H1038" s="167"/>
      <c r="I1038" s="362">
        <f>SUM(F1038/E1038*100)</f>
        <v>59.916000000000004</v>
      </c>
    </row>
    <row r="1039" spans="1:9" s="59" customFormat="1" ht="15.75" customHeight="1">
      <c r="A1039" s="361"/>
      <c r="B1039" s="346"/>
      <c r="C1039" s="153">
        <v>4440</v>
      </c>
      <c r="D1039" s="488" t="s">
        <v>271</v>
      </c>
      <c r="E1039" s="57">
        <v>186307</v>
      </c>
      <c r="F1039" s="484">
        <v>139730.75</v>
      </c>
      <c r="G1039" s="99"/>
      <c r="I1039" s="419">
        <f>SUM(F1039/E1039*100)</f>
        <v>75.00026837424252</v>
      </c>
    </row>
    <row r="1040" spans="1:9" s="222" customFormat="1" ht="13.5" customHeight="1" thickBot="1">
      <c r="A1040" s="545"/>
      <c r="B1040" s="550"/>
      <c r="C1040" s="546"/>
      <c r="D1040" s="550"/>
      <c r="E1040" s="545"/>
      <c r="F1040" s="550"/>
      <c r="G1040" s="547"/>
      <c r="H1040" s="547"/>
      <c r="I1040" s="548"/>
    </row>
    <row r="1041" spans="1:9" s="59" customFormat="1" ht="15.75" customHeight="1" thickBot="1">
      <c r="A1041" s="605">
        <v>851</v>
      </c>
      <c r="B1041" s="368" t="s">
        <v>32</v>
      </c>
      <c r="C1041" s="339" t="s">
        <v>32</v>
      </c>
      <c r="D1041" s="370" t="s">
        <v>140</v>
      </c>
      <c r="E1041" s="316">
        <f>SUM(E1043+E1053+E1073)</f>
        <v>659076.5800000001</v>
      </c>
      <c r="F1041" s="606">
        <f>SUM(F1043+F1053+F1073)</f>
        <v>411471.38999999996</v>
      </c>
      <c r="G1041" s="607"/>
      <c r="H1041" s="424"/>
      <c r="I1041" s="432">
        <f>SUM(F1041/E1041*100)</f>
        <v>62.43149923488404</v>
      </c>
    </row>
    <row r="1042" spans="1:9" s="59" customFormat="1" ht="12" customHeight="1">
      <c r="A1042" s="459"/>
      <c r="B1042" s="593"/>
      <c r="C1042" s="414"/>
      <c r="D1042" s="415"/>
      <c r="E1042" s="309"/>
      <c r="F1042" s="310"/>
      <c r="G1042" s="416"/>
      <c r="H1042" s="417"/>
      <c r="I1042" s="418"/>
    </row>
    <row r="1043" spans="1:9" s="59" customFormat="1" ht="15.75" customHeight="1">
      <c r="A1043" s="420"/>
      <c r="B1043" s="461" t="s">
        <v>312</v>
      </c>
      <c r="C1043" s="153"/>
      <c r="D1043" s="39" t="s">
        <v>313</v>
      </c>
      <c r="E1043" s="88">
        <f>SUM(E1045+E1046+E1047+E1048+E1049+E1050+E1051)</f>
        <v>46500</v>
      </c>
      <c r="F1043" s="63">
        <f>SUM(F1045+F1046+F1047+F1048+F1049+F1050+F1051)</f>
        <v>20457.13</v>
      </c>
      <c r="G1043" s="99"/>
      <c r="I1043" s="419">
        <f>SUM(F1043/E1043*100)</f>
        <v>43.99382795698925</v>
      </c>
    </row>
    <row r="1044" spans="1:9" s="59" customFormat="1" ht="11.25" customHeight="1">
      <c r="A1044" s="420"/>
      <c r="B1044" s="461"/>
      <c r="C1044" s="153"/>
      <c r="D1044" s="39"/>
      <c r="E1044" s="52"/>
      <c r="F1044" s="53"/>
      <c r="G1044" s="99"/>
      <c r="I1044" s="419"/>
    </row>
    <row r="1045" spans="1:9" s="59" customFormat="1" ht="15.75" customHeight="1">
      <c r="A1045" s="420"/>
      <c r="B1045" s="461"/>
      <c r="C1045" s="153">
        <v>4110</v>
      </c>
      <c r="D1045" s="51" t="s">
        <v>223</v>
      </c>
      <c r="E1045" s="53">
        <v>150</v>
      </c>
      <c r="F1045" s="121">
        <v>0</v>
      </c>
      <c r="G1045" s="166"/>
      <c r="H1045" s="167"/>
      <c r="I1045" s="362">
        <f aca="true" t="shared" si="19" ref="I1045:I1050">SUM(F1045/E1045*100)</f>
        <v>0</v>
      </c>
    </row>
    <row r="1046" spans="1:9" s="59" customFormat="1" ht="15.75">
      <c r="A1046" s="420"/>
      <c r="B1046" s="461"/>
      <c r="C1046" s="153">
        <v>4120</v>
      </c>
      <c r="D1046" s="51" t="s">
        <v>224</v>
      </c>
      <c r="E1046" s="53">
        <v>70</v>
      </c>
      <c r="F1046" s="121">
        <v>0</v>
      </c>
      <c r="G1046" s="167"/>
      <c r="H1046" s="167"/>
      <c r="I1046" s="438">
        <f t="shared" si="19"/>
        <v>0</v>
      </c>
    </row>
    <row r="1047" spans="1:9" s="59" customFormat="1" ht="15.75">
      <c r="A1047" s="420"/>
      <c r="B1047" s="461"/>
      <c r="C1047" s="153">
        <v>4170</v>
      </c>
      <c r="D1047" s="51" t="s">
        <v>225</v>
      </c>
      <c r="E1047" s="52">
        <v>2000</v>
      </c>
      <c r="F1047" s="123">
        <v>760</v>
      </c>
      <c r="G1047" s="166"/>
      <c r="H1047" s="167"/>
      <c r="I1047" s="362">
        <f t="shared" si="19"/>
        <v>38</v>
      </c>
    </row>
    <row r="1048" spans="1:9" s="59" customFormat="1" ht="16.5" customHeight="1">
      <c r="A1048" s="420"/>
      <c r="B1048" s="461"/>
      <c r="C1048" s="153">
        <v>4210</v>
      </c>
      <c r="D1048" s="51" t="s">
        <v>226</v>
      </c>
      <c r="E1048" s="52">
        <v>9000</v>
      </c>
      <c r="F1048" s="123">
        <v>3164.43</v>
      </c>
      <c r="G1048" s="166"/>
      <c r="H1048" s="167"/>
      <c r="I1048" s="362">
        <f t="shared" si="19"/>
        <v>35.160333333333334</v>
      </c>
    </row>
    <row r="1049" spans="1:9" s="59" customFormat="1" ht="15.75" customHeight="1">
      <c r="A1049" s="420"/>
      <c r="B1049" s="461"/>
      <c r="C1049" s="153">
        <v>4300</v>
      </c>
      <c r="D1049" s="51" t="s">
        <v>214</v>
      </c>
      <c r="E1049" s="57">
        <v>32780</v>
      </c>
      <c r="F1049" s="123">
        <v>16532.7</v>
      </c>
      <c r="G1049" s="167"/>
      <c r="H1049" s="167"/>
      <c r="I1049" s="438">
        <f t="shared" si="19"/>
        <v>50.4353264185479</v>
      </c>
    </row>
    <row r="1050" spans="1:9" s="59" customFormat="1" ht="15.75" customHeight="1">
      <c r="A1050" s="361"/>
      <c r="B1050" s="429"/>
      <c r="C1050" s="153">
        <v>4410</v>
      </c>
      <c r="D1050" s="51" t="s">
        <v>269</v>
      </c>
      <c r="E1050" s="52">
        <v>1500</v>
      </c>
      <c r="F1050" s="53">
        <v>0</v>
      </c>
      <c r="I1050" s="367">
        <f t="shared" si="19"/>
        <v>0</v>
      </c>
    </row>
    <row r="1051" spans="1:21" s="59" customFormat="1" ht="15.75" customHeight="1">
      <c r="A1051" s="361"/>
      <c r="B1051" s="429"/>
      <c r="C1051" s="153">
        <v>4700</v>
      </c>
      <c r="D1051" s="51" t="s">
        <v>273</v>
      </c>
      <c r="E1051" s="52">
        <v>1000</v>
      </c>
      <c r="F1051" s="53">
        <v>0</v>
      </c>
      <c r="G1051" s="102"/>
      <c r="H1051" s="102"/>
      <c r="I1051" s="367">
        <v>0</v>
      </c>
      <c r="J1051" s="102"/>
      <c r="K1051" s="102"/>
      <c r="L1051" s="102"/>
      <c r="M1051" s="102"/>
      <c r="N1051" s="102"/>
      <c r="O1051" s="102"/>
      <c r="P1051" s="102"/>
      <c r="Q1051" s="102"/>
      <c r="R1051" s="102"/>
      <c r="S1051" s="102"/>
      <c r="T1051" s="102"/>
      <c r="U1051" s="102"/>
    </row>
    <row r="1052" spans="1:21" s="59" customFormat="1" ht="10.5" customHeight="1">
      <c r="A1052" s="361"/>
      <c r="B1052" s="429"/>
      <c r="C1052" s="153"/>
      <c r="D1052" s="51"/>
      <c r="E1052" s="57"/>
      <c r="F1052" s="53"/>
      <c r="G1052" s="102"/>
      <c r="H1052" s="102"/>
      <c r="I1052" s="367"/>
      <c r="J1052" s="102"/>
      <c r="K1052" s="102"/>
      <c r="L1052" s="102"/>
      <c r="M1052" s="102"/>
      <c r="N1052" s="102"/>
      <c r="O1052" s="102"/>
      <c r="P1052" s="102"/>
      <c r="Q1052" s="102"/>
      <c r="R1052" s="102"/>
      <c r="S1052" s="102"/>
      <c r="T1052" s="102"/>
      <c r="U1052" s="102"/>
    </row>
    <row r="1053" spans="1:9" s="59" customFormat="1" ht="15.75" customHeight="1">
      <c r="A1053" s="420" t="s">
        <v>32</v>
      </c>
      <c r="B1053" s="461" t="s">
        <v>141</v>
      </c>
      <c r="C1053" s="153" t="s">
        <v>32</v>
      </c>
      <c r="D1053" s="39" t="s">
        <v>142</v>
      </c>
      <c r="E1053" s="40">
        <f>SUM(E1056+E1059+E1062+E1063+E1064+E1065+E1066+E1067+E1068+E1069+E1070+E1071)</f>
        <v>609206.5800000001</v>
      </c>
      <c r="F1053" s="63">
        <f>SUM(F1056+F1059+F1062+F1063+F1064+F1065+F1066+F1067+F1068+F1069+F1070+F1071)</f>
        <v>388144.25999999995</v>
      </c>
      <c r="I1053" s="367">
        <f>SUM(F1053/E1053*100)</f>
        <v>63.71307742605142</v>
      </c>
    </row>
    <row r="1054" spans="1:9" s="59" customFormat="1" ht="15" customHeight="1">
      <c r="A1054" s="420"/>
      <c r="B1054" s="461"/>
      <c r="C1054" s="153"/>
      <c r="D1054" s="39"/>
      <c r="E1054" s="88"/>
      <c r="F1054" s="63"/>
      <c r="I1054" s="367"/>
    </row>
    <row r="1055" spans="1:9" s="59" customFormat="1" ht="15.75">
      <c r="A1055" s="420"/>
      <c r="B1055" s="461"/>
      <c r="C1055" s="153">
        <v>2820</v>
      </c>
      <c r="D1055" s="51" t="s">
        <v>314</v>
      </c>
      <c r="E1055" s="52"/>
      <c r="F1055" s="53"/>
      <c r="G1055" s="99"/>
      <c r="I1055" s="419"/>
    </row>
    <row r="1056" spans="1:9" s="59" customFormat="1" ht="15.75">
      <c r="A1056" s="420"/>
      <c r="B1056" s="461"/>
      <c r="C1056" s="153"/>
      <c r="D1056" s="51" t="s">
        <v>315</v>
      </c>
      <c r="E1056" s="52">
        <v>59000</v>
      </c>
      <c r="F1056" s="53">
        <v>19000</v>
      </c>
      <c r="G1056" s="99"/>
      <c r="I1056" s="419">
        <f>SUM(F1056/E1056*100)</f>
        <v>32.20338983050847</v>
      </c>
    </row>
    <row r="1057" spans="1:9" s="59" customFormat="1" ht="15.75">
      <c r="A1057" s="420"/>
      <c r="B1057" s="461"/>
      <c r="C1057" s="153">
        <v>2830</v>
      </c>
      <c r="D1057" s="171" t="s">
        <v>314</v>
      </c>
      <c r="E1057" s="484"/>
      <c r="F1057" s="58"/>
      <c r="G1057" s="99"/>
      <c r="I1057" s="419"/>
    </row>
    <row r="1058" spans="1:9" s="59" customFormat="1" ht="15.75">
      <c r="A1058" s="420"/>
      <c r="B1058" s="461"/>
      <c r="C1058" s="153"/>
      <c r="D1058" s="171" t="s">
        <v>316</v>
      </c>
      <c r="E1058" s="484"/>
      <c r="F1058" s="58"/>
      <c r="G1058" s="99"/>
      <c r="I1058" s="419"/>
    </row>
    <row r="1059" spans="1:9" s="59" customFormat="1" ht="16.5" thickBot="1">
      <c r="A1059" s="458"/>
      <c r="B1059" s="605"/>
      <c r="C1059" s="422"/>
      <c r="D1059" s="739" t="s">
        <v>317</v>
      </c>
      <c r="E1059" s="562">
        <v>75000</v>
      </c>
      <c r="F1059" s="317">
        <v>49100</v>
      </c>
      <c r="G1059" s="462"/>
      <c r="H1059" s="424"/>
      <c r="I1059" s="432">
        <f aca="true" t="shared" si="20" ref="I1059:I1069">SUM(F1059/E1059*100)</f>
        <v>65.46666666666667</v>
      </c>
    </row>
    <row r="1060" spans="1:15" s="235" customFormat="1" ht="15" customHeight="1" thickBot="1">
      <c r="A1060" s="441">
        <v>1</v>
      </c>
      <c r="B1060" s="442">
        <v>2</v>
      </c>
      <c r="C1060" s="442">
        <v>3</v>
      </c>
      <c r="D1060" s="442">
        <v>4</v>
      </c>
      <c r="E1060" s="442">
        <v>5</v>
      </c>
      <c r="F1060" s="442">
        <v>6</v>
      </c>
      <c r="G1060" s="443"/>
      <c r="H1060" s="444"/>
      <c r="I1060" s="445">
        <v>7</v>
      </c>
      <c r="L1060" s="222"/>
      <c r="M1060" s="222"/>
      <c r="N1060" s="222"/>
      <c r="O1060" s="222"/>
    </row>
    <row r="1061" spans="1:9" s="59" customFormat="1" ht="15.75">
      <c r="A1061" s="420"/>
      <c r="B1061" s="461"/>
      <c r="C1061" s="153"/>
      <c r="D1061" s="171"/>
      <c r="E1061" s="484"/>
      <c r="F1061" s="58"/>
      <c r="G1061" s="99"/>
      <c r="I1061" s="419"/>
    </row>
    <row r="1062" spans="1:9" s="59" customFormat="1" ht="15.75">
      <c r="A1062" s="420"/>
      <c r="B1062" s="461"/>
      <c r="C1062" s="153">
        <v>4110</v>
      </c>
      <c r="D1062" s="171" t="s">
        <v>223</v>
      </c>
      <c r="E1062" s="484">
        <v>8263</v>
      </c>
      <c r="F1062" s="121">
        <v>2897.87</v>
      </c>
      <c r="G1062" s="166"/>
      <c r="H1062" s="167"/>
      <c r="I1062" s="362">
        <f t="shared" si="20"/>
        <v>35.07043446690064</v>
      </c>
    </row>
    <row r="1063" spans="1:9" s="59" customFormat="1" ht="15.75">
      <c r="A1063" s="420"/>
      <c r="B1063" s="461"/>
      <c r="C1063" s="153">
        <v>4120</v>
      </c>
      <c r="D1063" s="171" t="s">
        <v>224</v>
      </c>
      <c r="E1063" s="484">
        <v>2400</v>
      </c>
      <c r="F1063" s="121">
        <v>470.4</v>
      </c>
      <c r="G1063" s="167"/>
      <c r="H1063" s="167"/>
      <c r="I1063" s="438">
        <f t="shared" si="20"/>
        <v>19.599999999999998</v>
      </c>
    </row>
    <row r="1064" spans="1:9" s="59" customFormat="1" ht="15.75">
      <c r="A1064" s="420"/>
      <c r="B1064" s="461"/>
      <c r="C1064" s="153">
        <v>4170</v>
      </c>
      <c r="D1064" s="171" t="s">
        <v>225</v>
      </c>
      <c r="E1064" s="484">
        <v>52100</v>
      </c>
      <c r="F1064" s="121">
        <v>28535.2</v>
      </c>
      <c r="G1064" s="167"/>
      <c r="H1064" s="167"/>
      <c r="I1064" s="438">
        <f t="shared" si="20"/>
        <v>54.770057581573894</v>
      </c>
    </row>
    <row r="1065" spans="1:9" s="59" customFormat="1" ht="15.75">
      <c r="A1065" s="420"/>
      <c r="B1065" s="461"/>
      <c r="C1065" s="153">
        <v>4210</v>
      </c>
      <c r="D1065" s="171" t="s">
        <v>226</v>
      </c>
      <c r="E1065" s="484">
        <v>78700</v>
      </c>
      <c r="F1065" s="121">
        <v>40124.83</v>
      </c>
      <c r="G1065" s="166"/>
      <c r="H1065" s="167"/>
      <c r="I1065" s="362">
        <f t="shared" si="20"/>
        <v>50.984536213468864</v>
      </c>
    </row>
    <row r="1066" spans="1:9" s="59" customFormat="1" ht="15.75" customHeight="1">
      <c r="A1066" s="420"/>
      <c r="B1066" s="461"/>
      <c r="C1066" s="153">
        <v>4260</v>
      </c>
      <c r="D1066" s="171" t="s">
        <v>228</v>
      </c>
      <c r="E1066" s="484">
        <v>2000</v>
      </c>
      <c r="F1066" s="121">
        <v>1000</v>
      </c>
      <c r="G1066" s="166"/>
      <c r="H1066" s="167"/>
      <c r="I1066" s="362">
        <f t="shared" si="20"/>
        <v>50</v>
      </c>
    </row>
    <row r="1067" spans="1:9" s="59" customFormat="1" ht="15.75">
      <c r="A1067" s="420"/>
      <c r="B1067" s="461"/>
      <c r="C1067" s="153">
        <v>4300</v>
      </c>
      <c r="D1067" s="51" t="s">
        <v>214</v>
      </c>
      <c r="E1067" s="53">
        <v>318363.58</v>
      </c>
      <c r="F1067" s="121">
        <v>243708.3</v>
      </c>
      <c r="G1067" s="166"/>
      <c r="H1067" s="167"/>
      <c r="I1067" s="362">
        <f t="shared" si="20"/>
        <v>76.55030767024293</v>
      </c>
    </row>
    <row r="1068" spans="1:21" s="59" customFormat="1" ht="15.75" customHeight="1">
      <c r="A1068" s="361"/>
      <c r="B1068" s="429"/>
      <c r="C1068" s="153">
        <v>4390</v>
      </c>
      <c r="D1068" s="51" t="s">
        <v>246</v>
      </c>
      <c r="E1068" s="53">
        <v>2600</v>
      </c>
      <c r="F1068" s="121">
        <v>1170</v>
      </c>
      <c r="G1068" s="102"/>
      <c r="H1068" s="102"/>
      <c r="I1068" s="367">
        <f t="shared" si="20"/>
        <v>45</v>
      </c>
      <c r="J1068" s="102"/>
      <c r="K1068" s="102"/>
      <c r="L1068" s="102"/>
      <c r="M1068" s="102"/>
      <c r="N1068" s="102"/>
      <c r="O1068" s="102"/>
      <c r="P1068" s="102"/>
      <c r="Q1068" s="102"/>
      <c r="R1068" s="102"/>
      <c r="S1068" s="102"/>
      <c r="T1068" s="102"/>
      <c r="U1068" s="102"/>
    </row>
    <row r="1069" spans="1:9" s="59" customFormat="1" ht="15.75">
      <c r="A1069" s="420"/>
      <c r="B1069" s="461"/>
      <c r="C1069" s="153">
        <v>4410</v>
      </c>
      <c r="D1069" s="51" t="s">
        <v>269</v>
      </c>
      <c r="E1069" s="53">
        <v>2500</v>
      </c>
      <c r="F1069" s="121">
        <v>178.66</v>
      </c>
      <c r="G1069" s="167"/>
      <c r="H1069" s="167"/>
      <c r="I1069" s="438">
        <f t="shared" si="20"/>
        <v>7.1464</v>
      </c>
    </row>
    <row r="1070" spans="1:9" s="59" customFormat="1" ht="15.75" customHeight="1">
      <c r="A1070" s="420"/>
      <c r="B1070" s="461"/>
      <c r="C1070" s="153">
        <v>4610</v>
      </c>
      <c r="D1070" s="51" t="s">
        <v>318</v>
      </c>
      <c r="E1070" s="53">
        <v>5280</v>
      </c>
      <c r="F1070" s="121">
        <v>360</v>
      </c>
      <c r="G1070" s="167"/>
      <c r="H1070" s="167"/>
      <c r="I1070" s="362">
        <f>SUM(F1070/E1070*100)</f>
        <v>6.8181818181818175</v>
      </c>
    </row>
    <row r="1071" spans="1:21" s="59" customFormat="1" ht="15.75" customHeight="1">
      <c r="A1071" s="361"/>
      <c r="B1071" s="429"/>
      <c r="C1071" s="153">
        <v>4700</v>
      </c>
      <c r="D1071" s="51" t="s">
        <v>273</v>
      </c>
      <c r="E1071" s="53">
        <v>3000</v>
      </c>
      <c r="F1071" s="58">
        <v>1599</v>
      </c>
      <c r="G1071" s="102"/>
      <c r="H1071" s="102"/>
      <c r="I1071" s="367">
        <f>SUM(F1071/E1071*100)</f>
        <v>53.300000000000004</v>
      </c>
      <c r="J1071" s="102"/>
      <c r="K1071" s="102"/>
      <c r="L1071" s="102"/>
      <c r="M1071" s="102"/>
      <c r="N1071" s="102"/>
      <c r="O1071" s="102"/>
      <c r="P1071" s="102"/>
      <c r="Q1071" s="102"/>
      <c r="R1071" s="102"/>
      <c r="S1071" s="102"/>
      <c r="T1071" s="102"/>
      <c r="U1071" s="102"/>
    </row>
    <row r="1072" spans="1:21" s="59" customFormat="1" ht="12.75" customHeight="1">
      <c r="A1072" s="361"/>
      <c r="B1072" s="429"/>
      <c r="C1072" s="153"/>
      <c r="D1072" s="51"/>
      <c r="E1072" s="53"/>
      <c r="F1072" s="121"/>
      <c r="G1072" s="102"/>
      <c r="H1072" s="102"/>
      <c r="I1072" s="438"/>
      <c r="J1072" s="102"/>
      <c r="K1072" s="102"/>
      <c r="L1072" s="102"/>
      <c r="M1072" s="102"/>
      <c r="N1072" s="102"/>
      <c r="O1072" s="102"/>
      <c r="P1072" s="102"/>
      <c r="Q1072" s="102"/>
      <c r="R1072" s="102"/>
      <c r="S1072" s="102"/>
      <c r="T1072" s="102"/>
      <c r="U1072" s="102"/>
    </row>
    <row r="1073" spans="1:21" s="125" customFormat="1" ht="15.75" customHeight="1">
      <c r="A1073" s="420"/>
      <c r="B1073" s="461" t="s">
        <v>319</v>
      </c>
      <c r="C1073" s="170"/>
      <c r="D1073" s="39" t="s">
        <v>14</v>
      </c>
      <c r="E1073" s="63">
        <f>SUM(E1076+E1077)</f>
        <v>3370</v>
      </c>
      <c r="F1073" s="157">
        <f>SUM(F1076+F1077)</f>
        <v>2870</v>
      </c>
      <c r="G1073" s="10"/>
      <c r="H1073" s="10"/>
      <c r="I1073" s="438">
        <f>SUM(F1073/E1073*100)</f>
        <v>85.16320474777447</v>
      </c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1:21" s="59" customFormat="1" ht="12" customHeight="1">
      <c r="A1074" s="361"/>
      <c r="B1074" s="429"/>
      <c r="C1074" s="153"/>
      <c r="D1074" s="51"/>
      <c r="E1074" s="53"/>
      <c r="F1074" s="121"/>
      <c r="G1074" s="102"/>
      <c r="H1074" s="102"/>
      <c r="I1074" s="438"/>
      <c r="J1074" s="102"/>
      <c r="K1074" s="102"/>
      <c r="L1074" s="102"/>
      <c r="M1074" s="102"/>
      <c r="N1074" s="102"/>
      <c r="O1074" s="102"/>
      <c r="P1074" s="102"/>
      <c r="Q1074" s="102"/>
      <c r="R1074" s="102"/>
      <c r="S1074" s="102"/>
      <c r="T1074" s="102"/>
      <c r="U1074" s="102"/>
    </row>
    <row r="1075" spans="1:21" s="59" customFormat="1" ht="15.75" customHeight="1">
      <c r="A1075" s="159"/>
      <c r="B1075" s="49"/>
      <c r="C1075" s="153">
        <v>2710</v>
      </c>
      <c r="D1075" s="51" t="s">
        <v>237</v>
      </c>
      <c r="E1075" s="53"/>
      <c r="F1075" s="121"/>
      <c r="G1075" s="102"/>
      <c r="H1075" s="102"/>
      <c r="I1075" s="176"/>
      <c r="J1075" s="102"/>
      <c r="K1075" s="102"/>
      <c r="L1075" s="102"/>
      <c r="M1075" s="102"/>
      <c r="N1075" s="102"/>
      <c r="O1075" s="102"/>
      <c r="P1075" s="102"/>
      <c r="Q1075" s="102"/>
      <c r="R1075" s="102"/>
      <c r="S1075" s="102"/>
      <c r="T1075" s="102"/>
      <c r="U1075" s="102"/>
    </row>
    <row r="1076" spans="1:21" s="59" customFormat="1" ht="15.75" customHeight="1">
      <c r="A1076" s="159"/>
      <c r="B1076" s="49"/>
      <c r="C1076" s="153"/>
      <c r="D1076" s="51" t="s">
        <v>179</v>
      </c>
      <c r="E1076" s="53">
        <v>2870</v>
      </c>
      <c r="F1076" s="121">
        <v>2870</v>
      </c>
      <c r="G1076" s="102"/>
      <c r="H1076" s="102"/>
      <c r="I1076" s="176">
        <f>SUM(F1076/E1076*100)</f>
        <v>100</v>
      </c>
      <c r="J1076" s="102"/>
      <c r="K1076" s="102"/>
      <c r="L1076" s="102"/>
      <c r="M1076" s="102"/>
      <c r="N1076" s="102"/>
      <c r="O1076" s="102"/>
      <c r="P1076" s="102"/>
      <c r="Q1076" s="102"/>
      <c r="R1076" s="102"/>
      <c r="S1076" s="102"/>
      <c r="T1076" s="102"/>
      <c r="U1076" s="102"/>
    </row>
    <row r="1077" spans="1:9" s="59" customFormat="1" ht="15.75" customHeight="1" thickBot="1">
      <c r="A1077" s="420"/>
      <c r="B1077" s="461"/>
      <c r="C1077" s="153">
        <v>4300</v>
      </c>
      <c r="D1077" s="51" t="s">
        <v>214</v>
      </c>
      <c r="E1077" s="57">
        <v>500</v>
      </c>
      <c r="F1077" s="123">
        <v>0</v>
      </c>
      <c r="G1077" s="167"/>
      <c r="H1077" s="167"/>
      <c r="I1077" s="438">
        <f>SUM(F1077/E1077*100)</f>
        <v>0</v>
      </c>
    </row>
    <row r="1078" spans="1:9" s="59" customFormat="1" ht="15.75" customHeight="1" thickBot="1">
      <c r="A1078" s="433">
        <v>852</v>
      </c>
      <c r="B1078" s="434" t="s">
        <v>32</v>
      </c>
      <c r="C1078" s="435" t="s">
        <v>32</v>
      </c>
      <c r="D1078" s="399" t="s">
        <v>320</v>
      </c>
      <c r="E1078" s="392">
        <f>SUM(E1079+E1084+E1098+E1107+E1114+E1118+E1126+E1134+E1158+E1164)</f>
        <v>5346293.7</v>
      </c>
      <c r="F1078" s="476">
        <f>SUM(F1079+F1084+F1098+F1107+F1114+F1118+F1126+F1134+F1158+F1164)</f>
        <v>2844779.12</v>
      </c>
      <c r="G1078" s="477"/>
      <c r="H1078" s="478"/>
      <c r="I1078" s="479">
        <f>SUM(F1078/E1078*100)</f>
        <v>53.21030380354899</v>
      </c>
    </row>
    <row r="1079" spans="1:9" s="59" customFormat="1" ht="15.75" customHeight="1">
      <c r="A1079" s="412"/>
      <c r="B1079" s="490" t="s">
        <v>144</v>
      </c>
      <c r="C1079" s="344"/>
      <c r="D1079" s="662" t="s">
        <v>145</v>
      </c>
      <c r="E1079" s="537">
        <f>SUM(E1082)</f>
        <v>267610</v>
      </c>
      <c r="F1079" s="480">
        <f>SUM(F1082)</f>
        <v>189715.4</v>
      </c>
      <c r="G1079" s="465"/>
      <c r="H1079" s="465"/>
      <c r="I1079" s="625">
        <f>SUM(F1079/E1079*100)</f>
        <v>70.89249280669631</v>
      </c>
    </row>
    <row r="1080" spans="1:9" s="59" customFormat="1" ht="12.75" customHeight="1">
      <c r="A1080" s="361"/>
      <c r="B1080" s="349"/>
      <c r="C1080" s="346"/>
      <c r="D1080" s="10"/>
      <c r="E1080" s="483"/>
      <c r="F1080" s="481"/>
      <c r="G1080" s="166"/>
      <c r="H1080" s="167"/>
      <c r="I1080" s="362"/>
    </row>
    <row r="1081" spans="1:9" s="59" customFormat="1" ht="15.75" customHeight="1">
      <c r="A1081" s="361"/>
      <c r="B1081" s="349"/>
      <c r="C1081" s="346">
        <v>4330</v>
      </c>
      <c r="D1081" s="102" t="s">
        <v>321</v>
      </c>
      <c r="E1081" s="484"/>
      <c r="F1081" s="482"/>
      <c r="G1081" s="166"/>
      <c r="H1081" s="167"/>
      <c r="I1081" s="362"/>
    </row>
    <row r="1082" spans="1:9" s="59" customFormat="1" ht="15.75" customHeight="1">
      <c r="A1082" s="361"/>
      <c r="B1082" s="349"/>
      <c r="C1082" s="346"/>
      <c r="D1082" s="102" t="s">
        <v>322</v>
      </c>
      <c r="E1082" s="484">
        <v>267610</v>
      </c>
      <c r="F1082" s="482">
        <v>189715.4</v>
      </c>
      <c r="G1082" s="167"/>
      <c r="H1082" s="167"/>
      <c r="I1082" s="362">
        <f>SUM(F1082/E1082*100)</f>
        <v>70.89249280669631</v>
      </c>
    </row>
    <row r="1083" spans="1:9" s="59" customFormat="1" ht="10.5" customHeight="1">
      <c r="A1083" s="361"/>
      <c r="B1083" s="349"/>
      <c r="C1083" s="346"/>
      <c r="D1083" s="102"/>
      <c r="E1083" s="484"/>
      <c r="F1083" s="482"/>
      <c r="G1083" s="167"/>
      <c r="H1083" s="167"/>
      <c r="I1083" s="362"/>
    </row>
    <row r="1084" spans="1:9" s="59" customFormat="1" ht="15.75" customHeight="1">
      <c r="A1084" s="358"/>
      <c r="B1084" s="491" t="s">
        <v>146</v>
      </c>
      <c r="C1084" s="385"/>
      <c r="D1084" s="10" t="s">
        <v>147</v>
      </c>
      <c r="E1084" s="483">
        <f>SUM(E1089+E1090+E1091+E1092+E1093+E1096)</f>
        <v>71077</v>
      </c>
      <c r="F1084" s="483">
        <f>SUM(F1089+F1090+F1091+F1092+F1093+F1096)</f>
        <v>46579.38</v>
      </c>
      <c r="G1084" s="58"/>
      <c r="H1084" s="57"/>
      <c r="I1084" s="359">
        <f>SUM(F1084/E1084*100)</f>
        <v>65.5336888163541</v>
      </c>
    </row>
    <row r="1085" spans="1:9" s="59" customFormat="1" ht="15.75" customHeight="1">
      <c r="A1085" s="358"/>
      <c r="B1085" s="491"/>
      <c r="C1085" s="385"/>
      <c r="D1085" s="10" t="s">
        <v>148</v>
      </c>
      <c r="E1085" s="483"/>
      <c r="F1085" s="483"/>
      <c r="G1085" s="58"/>
      <c r="H1085" s="57"/>
      <c r="I1085" s="359"/>
    </row>
    <row r="1086" spans="1:9" s="59" customFormat="1" ht="7.5" customHeight="1">
      <c r="A1086" s="358"/>
      <c r="B1086" s="491"/>
      <c r="C1086" s="385"/>
      <c r="D1086" s="10"/>
      <c r="E1086" s="483"/>
      <c r="F1086" s="483"/>
      <c r="G1086" s="57"/>
      <c r="H1086" s="57"/>
      <c r="I1086" s="359"/>
    </row>
    <row r="1087" spans="1:9" s="59" customFormat="1" ht="15.75" customHeight="1">
      <c r="A1087" s="361"/>
      <c r="B1087" s="349"/>
      <c r="C1087" s="346">
        <v>2910</v>
      </c>
      <c r="D1087" s="102" t="s">
        <v>386</v>
      </c>
      <c r="E1087" s="484"/>
      <c r="F1087" s="482"/>
      <c r="G1087" s="167"/>
      <c r="H1087" s="167"/>
      <c r="I1087" s="362"/>
    </row>
    <row r="1088" spans="1:9" s="59" customFormat="1" ht="15.75" customHeight="1">
      <c r="A1088" s="361"/>
      <c r="B1088" s="349"/>
      <c r="C1088" s="346"/>
      <c r="D1088" s="102" t="s">
        <v>387</v>
      </c>
      <c r="E1088" s="484"/>
      <c r="F1088" s="482"/>
      <c r="G1088" s="167"/>
      <c r="H1088" s="167"/>
      <c r="I1088" s="362"/>
    </row>
    <row r="1089" spans="1:9" s="59" customFormat="1" ht="15.75" customHeight="1">
      <c r="A1089" s="361"/>
      <c r="B1089" s="349"/>
      <c r="C1089" s="346"/>
      <c r="D1089" s="102" t="s">
        <v>374</v>
      </c>
      <c r="E1089" s="484">
        <v>23000</v>
      </c>
      <c r="F1089" s="482">
        <v>19629.01</v>
      </c>
      <c r="G1089" s="167"/>
      <c r="H1089" s="167"/>
      <c r="I1089" s="362">
        <f aca="true" t="shared" si="21" ref="I1089:I1096">SUM(F1089/E1089*100)</f>
        <v>85.34352173913042</v>
      </c>
    </row>
    <row r="1090" spans="1:9" s="59" customFormat="1" ht="15.75" customHeight="1">
      <c r="A1090" s="361"/>
      <c r="B1090" s="346"/>
      <c r="C1090" s="346">
        <v>4010</v>
      </c>
      <c r="D1090" s="102" t="s">
        <v>222</v>
      </c>
      <c r="E1090" s="484">
        <v>35692.7</v>
      </c>
      <c r="F1090" s="482">
        <v>18323</v>
      </c>
      <c r="G1090" s="166"/>
      <c r="H1090" s="167"/>
      <c r="I1090" s="362">
        <f t="shared" si="21"/>
        <v>51.335427132158685</v>
      </c>
    </row>
    <row r="1091" spans="1:9" s="59" customFormat="1" ht="16.5" customHeight="1">
      <c r="A1091" s="361"/>
      <c r="B1091" s="346"/>
      <c r="C1091" s="346">
        <v>4110</v>
      </c>
      <c r="D1091" s="102" t="s">
        <v>223</v>
      </c>
      <c r="E1091" s="484">
        <v>5755.9</v>
      </c>
      <c r="F1091" s="482">
        <v>3115.48</v>
      </c>
      <c r="G1091" s="167"/>
      <c r="H1091" s="167"/>
      <c r="I1091" s="438">
        <f t="shared" si="21"/>
        <v>54.12672214597196</v>
      </c>
    </row>
    <row r="1092" spans="1:9" s="59" customFormat="1" ht="15.75">
      <c r="A1092" s="361"/>
      <c r="B1092" s="346"/>
      <c r="C1092" s="346">
        <v>4120</v>
      </c>
      <c r="D1092" s="102" t="s">
        <v>224</v>
      </c>
      <c r="E1092" s="484">
        <v>928.4</v>
      </c>
      <c r="F1092" s="482">
        <v>502.52</v>
      </c>
      <c r="G1092" s="166"/>
      <c r="H1092" s="167"/>
      <c r="I1092" s="362">
        <f t="shared" si="21"/>
        <v>54.12753123653597</v>
      </c>
    </row>
    <row r="1093" spans="1:9" s="59" customFormat="1" ht="16.5" thickBot="1">
      <c r="A1093" s="458"/>
      <c r="B1093" s="591"/>
      <c r="C1093" s="348">
        <v>4170</v>
      </c>
      <c r="D1093" s="379" t="s">
        <v>225</v>
      </c>
      <c r="E1093" s="562">
        <v>2200</v>
      </c>
      <c r="F1093" s="343">
        <v>2187</v>
      </c>
      <c r="G1093" s="468"/>
      <c r="H1093" s="468"/>
      <c r="I1093" s="448">
        <f t="shared" si="21"/>
        <v>99.4090909090909</v>
      </c>
    </row>
    <row r="1094" spans="1:15" s="235" customFormat="1" ht="15" customHeight="1" thickBot="1">
      <c r="A1094" s="441">
        <v>1</v>
      </c>
      <c r="B1094" s="442">
        <v>2</v>
      </c>
      <c r="C1094" s="442">
        <v>3</v>
      </c>
      <c r="D1094" s="442">
        <v>4</v>
      </c>
      <c r="E1094" s="442">
        <v>5</v>
      </c>
      <c r="F1094" s="442">
        <v>6</v>
      </c>
      <c r="G1094" s="443"/>
      <c r="H1094" s="444"/>
      <c r="I1094" s="445">
        <v>7</v>
      </c>
      <c r="L1094" s="222"/>
      <c r="M1094" s="222"/>
      <c r="N1094" s="222"/>
      <c r="O1094" s="222"/>
    </row>
    <row r="1095" spans="1:9" s="59" customFormat="1" ht="15.75">
      <c r="A1095" s="459"/>
      <c r="B1095" s="490"/>
      <c r="C1095" s="414"/>
      <c r="D1095" s="486"/>
      <c r="E1095" s="312"/>
      <c r="F1095" s="551"/>
      <c r="G1095" s="465"/>
      <c r="H1095" s="465"/>
      <c r="I1095" s="625"/>
    </row>
    <row r="1096" spans="1:9" s="59" customFormat="1" ht="15.75">
      <c r="A1096" s="420"/>
      <c r="B1096" s="349"/>
      <c r="C1096" s="361">
        <v>4580</v>
      </c>
      <c r="D1096" s="488" t="s">
        <v>20</v>
      </c>
      <c r="E1096" s="57">
        <v>3500</v>
      </c>
      <c r="F1096" s="482">
        <v>2822.37</v>
      </c>
      <c r="G1096" s="166"/>
      <c r="H1096" s="167"/>
      <c r="I1096" s="362">
        <f t="shared" si="21"/>
        <v>80.63914285714286</v>
      </c>
    </row>
    <row r="1097" spans="1:9" s="59" customFormat="1" ht="13.5" customHeight="1">
      <c r="A1097" s="361"/>
      <c r="B1097" s="349"/>
      <c r="C1097" s="361"/>
      <c r="D1097" s="488"/>
      <c r="E1097" s="40"/>
      <c r="F1097" s="482"/>
      <c r="G1097" s="166"/>
      <c r="H1097" s="167"/>
      <c r="I1097" s="362"/>
    </row>
    <row r="1098" spans="1:9" s="125" customFormat="1" ht="15.75" customHeight="1">
      <c r="A1098" s="360"/>
      <c r="B1098" s="491" t="s">
        <v>149</v>
      </c>
      <c r="C1098" s="740"/>
      <c r="D1098" s="487" t="s">
        <v>150</v>
      </c>
      <c r="E1098" s="40">
        <f>SUM(E1104+E1105)</f>
        <v>62125</v>
      </c>
      <c r="F1098" s="483">
        <f>SUM(F1104+F1105)</f>
        <v>21087.62</v>
      </c>
      <c r="G1098" s="237"/>
      <c r="H1098" s="40"/>
      <c r="I1098" s="466">
        <f>SUM(F1098/E1098*100)</f>
        <v>33.943855130784705</v>
      </c>
    </row>
    <row r="1099" spans="1:9" s="125" customFormat="1" ht="15.75" customHeight="1">
      <c r="A1099" s="360"/>
      <c r="B1099" s="491"/>
      <c r="C1099" s="740"/>
      <c r="D1099" s="487" t="s">
        <v>151</v>
      </c>
      <c r="E1099" s="10"/>
      <c r="F1099" s="483"/>
      <c r="G1099" s="237"/>
      <c r="H1099" s="40"/>
      <c r="I1099" s="466"/>
    </row>
    <row r="1100" spans="1:9" s="59" customFormat="1" ht="13.5" customHeight="1">
      <c r="A1100" s="358"/>
      <c r="B1100" s="492"/>
      <c r="C1100" s="741"/>
      <c r="D1100" s="487" t="s">
        <v>152</v>
      </c>
      <c r="E1100" s="40"/>
      <c r="F1100" s="483"/>
      <c r="G1100" s="58"/>
      <c r="H1100" s="57"/>
      <c r="I1100" s="359"/>
    </row>
    <row r="1101" spans="1:9" s="59" customFormat="1" ht="9.75" customHeight="1">
      <c r="A1101" s="358"/>
      <c r="B1101" s="492"/>
      <c r="C1101" s="741"/>
      <c r="D1101" s="488"/>
      <c r="E1101" s="40"/>
      <c r="F1101" s="483"/>
      <c r="G1101" s="58"/>
      <c r="H1101" s="57"/>
      <c r="I1101" s="359"/>
    </row>
    <row r="1102" spans="1:9" s="59" customFormat="1" ht="15.75" customHeight="1">
      <c r="A1102" s="361"/>
      <c r="B1102" s="349"/>
      <c r="C1102" s="361">
        <v>2910</v>
      </c>
      <c r="D1102" s="488" t="s">
        <v>386</v>
      </c>
      <c r="E1102" s="57"/>
      <c r="F1102" s="482"/>
      <c r="G1102" s="167"/>
      <c r="H1102" s="167"/>
      <c r="I1102" s="362"/>
    </row>
    <row r="1103" spans="1:9" s="59" customFormat="1" ht="15.75" customHeight="1">
      <c r="A1103" s="361"/>
      <c r="B1103" s="349"/>
      <c r="C1103" s="361"/>
      <c r="D1103" s="488" t="s">
        <v>387</v>
      </c>
      <c r="E1103" s="57"/>
      <c r="F1103" s="482"/>
      <c r="G1103" s="167"/>
      <c r="H1103" s="167"/>
      <c r="I1103" s="362"/>
    </row>
    <row r="1104" spans="1:9" s="59" customFormat="1" ht="15.75" customHeight="1">
      <c r="A1104" s="361"/>
      <c r="B1104" s="349"/>
      <c r="C1104" s="361"/>
      <c r="D1104" s="488" t="s">
        <v>374</v>
      </c>
      <c r="E1104" s="57">
        <v>1000</v>
      </c>
      <c r="F1104" s="482">
        <v>0</v>
      </c>
      <c r="G1104" s="167"/>
      <c r="H1104" s="167"/>
      <c r="I1104" s="362">
        <v>0</v>
      </c>
    </row>
    <row r="1105" spans="1:9" s="59" customFormat="1" ht="15.75" customHeight="1">
      <c r="A1105" s="358"/>
      <c r="B1105" s="492"/>
      <c r="C1105" s="346">
        <v>4130</v>
      </c>
      <c r="D1105" s="102" t="s">
        <v>323</v>
      </c>
      <c r="E1105" s="484">
        <v>61125</v>
      </c>
      <c r="F1105" s="510">
        <v>21087.62</v>
      </c>
      <c r="G1105" s="58"/>
      <c r="H1105" s="57"/>
      <c r="I1105" s="359">
        <f>SUM(F1105/E1105*100)</f>
        <v>34.49917382413088</v>
      </c>
    </row>
    <row r="1106" spans="1:9" s="59" customFormat="1" ht="12" customHeight="1">
      <c r="A1106" s="358"/>
      <c r="B1106" s="492"/>
      <c r="C1106" s="346"/>
      <c r="D1106" s="102"/>
      <c r="E1106" s="484"/>
      <c r="F1106" s="510"/>
      <c r="G1106" s="58"/>
      <c r="H1106" s="57"/>
      <c r="I1106" s="359"/>
    </row>
    <row r="1107" spans="1:9" s="59" customFormat="1" ht="15.75" customHeight="1">
      <c r="A1107" s="361"/>
      <c r="B1107" s="349">
        <v>85214</v>
      </c>
      <c r="C1107" s="346"/>
      <c r="D1107" s="10" t="s">
        <v>153</v>
      </c>
      <c r="E1107" s="483">
        <f>SUM(E1111+E1112)</f>
        <v>393400</v>
      </c>
      <c r="F1107" s="585">
        <f>SUM(F1111+F1112)</f>
        <v>179278.94</v>
      </c>
      <c r="G1107" s="166"/>
      <c r="H1107" s="167"/>
      <c r="I1107" s="362">
        <f>SUM(F1107/E1107*100)</f>
        <v>45.57166751398068</v>
      </c>
    </row>
    <row r="1108" spans="1:9" s="59" customFormat="1" ht="13.5" customHeight="1">
      <c r="A1108" s="361"/>
      <c r="B1108" s="349"/>
      <c r="C1108" s="346"/>
      <c r="D1108" s="10"/>
      <c r="E1108" s="483"/>
      <c r="F1108" s="585"/>
      <c r="G1108" s="167"/>
      <c r="H1108" s="167"/>
      <c r="I1108" s="438"/>
    </row>
    <row r="1109" spans="1:9" s="59" customFormat="1" ht="15.75" customHeight="1">
      <c r="A1109" s="361"/>
      <c r="B1109" s="349"/>
      <c r="C1109" s="346">
        <v>2910</v>
      </c>
      <c r="D1109" s="102" t="s">
        <v>386</v>
      </c>
      <c r="E1109" s="484"/>
      <c r="F1109" s="334"/>
      <c r="G1109" s="167"/>
      <c r="H1109" s="167"/>
      <c r="I1109" s="362"/>
    </row>
    <row r="1110" spans="1:9" s="59" customFormat="1" ht="15.75" customHeight="1">
      <c r="A1110" s="361"/>
      <c r="B1110" s="349"/>
      <c r="C1110" s="346"/>
      <c r="D1110" s="102" t="s">
        <v>387</v>
      </c>
      <c r="E1110" s="484"/>
      <c r="F1110" s="334"/>
      <c r="G1110" s="167"/>
      <c r="H1110" s="167"/>
      <c r="I1110" s="362"/>
    </row>
    <row r="1111" spans="1:9" s="59" customFormat="1" ht="15.75" customHeight="1">
      <c r="A1111" s="361"/>
      <c r="B1111" s="349"/>
      <c r="C1111" s="346"/>
      <c r="D1111" s="102" t="s">
        <v>374</v>
      </c>
      <c r="E1111" s="484">
        <v>1600</v>
      </c>
      <c r="F1111" s="334">
        <v>696.05</v>
      </c>
      <c r="G1111" s="167"/>
      <c r="H1111" s="167"/>
      <c r="I1111" s="362">
        <f>SUM(F1111/E1111*100)</f>
        <v>43.503125</v>
      </c>
    </row>
    <row r="1112" spans="1:9" s="59" customFormat="1" ht="15.75" customHeight="1">
      <c r="A1112" s="361"/>
      <c r="B1112" s="349"/>
      <c r="C1112" s="346">
        <v>3110</v>
      </c>
      <c r="D1112" s="102" t="s">
        <v>324</v>
      </c>
      <c r="E1112" s="484">
        <v>391800</v>
      </c>
      <c r="F1112" s="334">
        <v>178582.89</v>
      </c>
      <c r="G1112" s="166"/>
      <c r="H1112" s="167"/>
      <c r="I1112" s="362">
        <f>SUM(F1112/E1112*100)</f>
        <v>45.58011485451762</v>
      </c>
    </row>
    <row r="1113" spans="1:9" s="59" customFormat="1" ht="12.75" customHeight="1">
      <c r="A1113" s="361"/>
      <c r="B1113" s="346"/>
      <c r="C1113" s="346"/>
      <c r="D1113" s="102"/>
      <c r="E1113" s="484"/>
      <c r="F1113" s="334"/>
      <c r="G1113" s="167"/>
      <c r="H1113" s="167"/>
      <c r="I1113" s="438"/>
    </row>
    <row r="1114" spans="1:9" s="59" customFormat="1" ht="15.75">
      <c r="A1114" s="361"/>
      <c r="B1114" s="349">
        <v>85215</v>
      </c>
      <c r="C1114" s="346"/>
      <c r="D1114" s="10" t="s">
        <v>154</v>
      </c>
      <c r="E1114" s="483">
        <f>SUM(E1116)</f>
        <v>1544500</v>
      </c>
      <c r="F1114" s="157">
        <f>SUM(F1116)</f>
        <v>796034.78</v>
      </c>
      <c r="G1114" s="166"/>
      <c r="H1114" s="167"/>
      <c r="I1114" s="362">
        <f>SUM(F1114/E1114*100)</f>
        <v>51.53996633214633</v>
      </c>
    </row>
    <row r="1115" spans="1:9" s="59" customFormat="1" ht="12.75" customHeight="1">
      <c r="A1115" s="361"/>
      <c r="B1115" s="349"/>
      <c r="C1115" s="346"/>
      <c r="D1115" s="10"/>
      <c r="E1115" s="483"/>
      <c r="F1115" s="121"/>
      <c r="G1115" s="167"/>
      <c r="H1115" s="167"/>
      <c r="I1115" s="438"/>
    </row>
    <row r="1116" spans="1:9" s="59" customFormat="1" ht="15.75">
      <c r="A1116" s="361"/>
      <c r="B1116" s="346"/>
      <c r="C1116" s="346">
        <v>3110</v>
      </c>
      <c r="D1116" s="102" t="s">
        <v>324</v>
      </c>
      <c r="E1116" s="484">
        <v>1544500</v>
      </c>
      <c r="F1116" s="121">
        <v>796034.78</v>
      </c>
      <c r="G1116" s="167"/>
      <c r="H1116" s="167"/>
      <c r="I1116" s="438">
        <f>SUM(F1116/E1116*100)</f>
        <v>51.53996633214633</v>
      </c>
    </row>
    <row r="1117" spans="1:9" s="59" customFormat="1" ht="12.75" customHeight="1">
      <c r="A1117" s="361"/>
      <c r="B1117" s="346"/>
      <c r="C1117" s="346"/>
      <c r="D1117" s="102"/>
      <c r="E1117" s="484"/>
      <c r="F1117" s="121"/>
      <c r="G1117" s="166"/>
      <c r="H1117" s="167"/>
      <c r="I1117" s="362"/>
    </row>
    <row r="1118" spans="1:9" s="59" customFormat="1" ht="15" customHeight="1">
      <c r="A1118" s="361"/>
      <c r="B1118" s="349" t="s">
        <v>368</v>
      </c>
      <c r="C1118" s="349"/>
      <c r="D1118" s="10" t="s">
        <v>355</v>
      </c>
      <c r="E1118" s="483">
        <f>SUM(E1120:E1124)</f>
        <v>680800</v>
      </c>
      <c r="F1118" s="157">
        <f>SUM(F1120:F1124)</f>
        <v>331347.1</v>
      </c>
      <c r="G1118" s="167"/>
      <c r="H1118" s="167"/>
      <c r="I1118" s="362">
        <f>SUM(F1118/E1118*100)</f>
        <v>48.67025558166862</v>
      </c>
    </row>
    <row r="1119" spans="1:9" s="59" customFormat="1" ht="12.75" customHeight="1">
      <c r="A1119" s="361"/>
      <c r="B1119" s="346"/>
      <c r="C1119" s="346"/>
      <c r="D1119" s="102"/>
      <c r="E1119" s="484"/>
      <c r="F1119" s="121"/>
      <c r="G1119" s="167"/>
      <c r="H1119" s="167"/>
      <c r="I1119" s="362"/>
    </row>
    <row r="1120" spans="1:9" s="59" customFormat="1" ht="15.75" customHeight="1">
      <c r="A1120" s="361"/>
      <c r="B1120" s="349"/>
      <c r="C1120" s="346">
        <v>2910</v>
      </c>
      <c r="D1120" s="102" t="s">
        <v>386</v>
      </c>
      <c r="E1120" s="484"/>
      <c r="F1120" s="334"/>
      <c r="G1120" s="167"/>
      <c r="H1120" s="167"/>
      <c r="I1120" s="362"/>
    </row>
    <row r="1121" spans="1:9" s="59" customFormat="1" ht="15.75" customHeight="1">
      <c r="A1121" s="361"/>
      <c r="B1121" s="349"/>
      <c r="C1121" s="346"/>
      <c r="D1121" s="102" t="s">
        <v>387</v>
      </c>
      <c r="E1121" s="484"/>
      <c r="F1121" s="334"/>
      <c r="G1121" s="167"/>
      <c r="H1121" s="167"/>
      <c r="I1121" s="362"/>
    </row>
    <row r="1122" spans="1:9" s="59" customFormat="1" ht="15.75" customHeight="1">
      <c r="A1122" s="361"/>
      <c r="B1122" s="349"/>
      <c r="C1122" s="346"/>
      <c r="D1122" s="102" t="s">
        <v>374</v>
      </c>
      <c r="E1122" s="484">
        <v>25500</v>
      </c>
      <c r="F1122" s="120">
        <v>24570.25</v>
      </c>
      <c r="G1122" s="167"/>
      <c r="H1122" s="167"/>
      <c r="I1122" s="362">
        <f>SUM(F1122/E1122*100)</f>
        <v>96.35392156862746</v>
      </c>
    </row>
    <row r="1123" spans="1:9" s="59" customFormat="1" ht="15.75" customHeight="1">
      <c r="A1123" s="361"/>
      <c r="B1123" s="349"/>
      <c r="C1123" s="346">
        <v>3110</v>
      </c>
      <c r="D1123" s="102" t="s">
        <v>324</v>
      </c>
      <c r="E1123" s="484">
        <v>649800</v>
      </c>
      <c r="F1123" s="121">
        <v>301664.23</v>
      </c>
      <c r="G1123" s="166"/>
      <c r="H1123" s="167"/>
      <c r="I1123" s="362">
        <f>SUM(F1123/E1123*100)</f>
        <v>46.42416589719914</v>
      </c>
    </row>
    <row r="1124" spans="1:9" s="59" customFormat="1" ht="15.75">
      <c r="A1124" s="420"/>
      <c r="B1124" s="349"/>
      <c r="C1124" s="346">
        <v>4580</v>
      </c>
      <c r="D1124" s="102" t="s">
        <v>20</v>
      </c>
      <c r="E1124" s="484">
        <v>5500</v>
      </c>
      <c r="F1124" s="334">
        <v>5112.62</v>
      </c>
      <c r="G1124" s="166"/>
      <c r="H1124" s="167"/>
      <c r="I1124" s="362">
        <f>SUM(F1124/E1124*100)</f>
        <v>92.95672727272726</v>
      </c>
    </row>
    <row r="1125" spans="1:9" s="59" customFormat="1" ht="14.25" customHeight="1">
      <c r="A1125" s="361"/>
      <c r="B1125" s="346"/>
      <c r="C1125" s="153"/>
      <c r="D1125" s="488"/>
      <c r="E1125" s="57"/>
      <c r="F1125" s="482"/>
      <c r="G1125" s="167"/>
      <c r="H1125" s="167"/>
      <c r="I1125" s="438"/>
    </row>
    <row r="1126" spans="1:9" s="59" customFormat="1" ht="15" customHeight="1">
      <c r="A1126" s="361"/>
      <c r="B1126" s="349" t="s">
        <v>415</v>
      </c>
      <c r="C1126" s="349"/>
      <c r="D1126" s="10" t="s">
        <v>416</v>
      </c>
      <c r="E1126" s="483">
        <f>SUM(E1128+E1130+E1131+E1132)</f>
        <v>6000</v>
      </c>
      <c r="F1126" s="157">
        <f>SUM(F1128+F1130+F1131+F1132)</f>
        <v>666.65</v>
      </c>
      <c r="G1126" s="167"/>
      <c r="H1126" s="167"/>
      <c r="I1126" s="362">
        <f>SUM(F1126/E1126*100)</f>
        <v>11.110833333333332</v>
      </c>
    </row>
    <row r="1127" spans="1:9" s="59" customFormat="1" ht="14.25" customHeight="1">
      <c r="A1127" s="361"/>
      <c r="B1127" s="346"/>
      <c r="C1127" s="153"/>
      <c r="D1127" s="488"/>
      <c r="E1127" s="57"/>
      <c r="F1127" s="482"/>
      <c r="G1127" s="167"/>
      <c r="H1127" s="167"/>
      <c r="I1127" s="438"/>
    </row>
    <row r="1128" spans="1:9" s="59" customFormat="1" ht="16.5" customHeight="1" thickBot="1">
      <c r="A1128" s="421"/>
      <c r="B1128" s="348"/>
      <c r="C1128" s="422">
        <v>4010</v>
      </c>
      <c r="D1128" s="489" t="s">
        <v>222</v>
      </c>
      <c r="E1128" s="318">
        <v>3393</v>
      </c>
      <c r="F1128" s="485">
        <v>565.5</v>
      </c>
      <c r="G1128" s="468"/>
      <c r="H1128" s="468"/>
      <c r="I1128" s="448">
        <f>SUM(F1128/E1128*100)</f>
        <v>16.666666666666664</v>
      </c>
    </row>
    <row r="1129" spans="1:15" s="235" customFormat="1" ht="15" customHeight="1" thickBot="1">
      <c r="A1129" s="441">
        <v>1</v>
      </c>
      <c r="B1129" s="442">
        <v>2</v>
      </c>
      <c r="C1129" s="442">
        <v>3</v>
      </c>
      <c r="D1129" s="442">
        <v>4</v>
      </c>
      <c r="E1129" s="442">
        <v>5</v>
      </c>
      <c r="F1129" s="442">
        <v>6</v>
      </c>
      <c r="G1129" s="443"/>
      <c r="H1129" s="444"/>
      <c r="I1129" s="445">
        <v>7</v>
      </c>
      <c r="L1129" s="222"/>
      <c r="M1129" s="222"/>
      <c r="N1129" s="222"/>
      <c r="O1129" s="222"/>
    </row>
    <row r="1130" spans="1:9" s="59" customFormat="1" ht="17.25" customHeight="1">
      <c r="A1130" s="412"/>
      <c r="B1130" s="344"/>
      <c r="C1130" s="414">
        <v>4110</v>
      </c>
      <c r="D1130" s="486" t="s">
        <v>223</v>
      </c>
      <c r="E1130" s="312">
        <v>524</v>
      </c>
      <c r="F1130" s="551">
        <v>87.3</v>
      </c>
      <c r="G1130" s="465"/>
      <c r="H1130" s="465"/>
      <c r="I1130" s="625">
        <f>SUM(F1130/E1130*100)</f>
        <v>16.66030534351145</v>
      </c>
    </row>
    <row r="1131" spans="1:9" s="59" customFormat="1" ht="15.75">
      <c r="A1131" s="361"/>
      <c r="B1131" s="346"/>
      <c r="C1131" s="153">
        <v>4120</v>
      </c>
      <c r="D1131" s="488" t="s">
        <v>224</v>
      </c>
      <c r="E1131" s="57">
        <v>83</v>
      </c>
      <c r="F1131" s="482">
        <v>13.85</v>
      </c>
      <c r="G1131" s="167"/>
      <c r="H1131" s="167"/>
      <c r="I1131" s="438">
        <f>SUM(F1131/E1131*100)</f>
        <v>16.686746987951807</v>
      </c>
    </row>
    <row r="1132" spans="1:9" s="59" customFormat="1" ht="15.75">
      <c r="A1132" s="361"/>
      <c r="B1132" s="346"/>
      <c r="C1132" s="153">
        <v>4210</v>
      </c>
      <c r="D1132" s="488" t="s">
        <v>226</v>
      </c>
      <c r="E1132" s="57">
        <v>2000</v>
      </c>
      <c r="F1132" s="482">
        <v>0</v>
      </c>
      <c r="G1132" s="167"/>
      <c r="H1132" s="167"/>
      <c r="I1132" s="438">
        <f>SUM(F1132/E1132*100)</f>
        <v>0</v>
      </c>
    </row>
    <row r="1133" spans="1:9" s="59" customFormat="1" ht="14.25" customHeight="1">
      <c r="A1133" s="361"/>
      <c r="B1133" s="346"/>
      <c r="C1133" s="153"/>
      <c r="D1133" s="488"/>
      <c r="E1133" s="57"/>
      <c r="F1133" s="482"/>
      <c r="G1133" s="167"/>
      <c r="H1133" s="167"/>
      <c r="I1133" s="438"/>
    </row>
    <row r="1134" spans="1:9" s="59" customFormat="1" ht="15.75">
      <c r="A1134" s="361"/>
      <c r="B1134" s="349">
        <v>85219</v>
      </c>
      <c r="C1134" s="153"/>
      <c r="D1134" s="487" t="s">
        <v>156</v>
      </c>
      <c r="E1134" s="40">
        <f>SUM(E1136+E1137+E1138+E1139+E1140+E1141+E1142+E1143+E1144+E1145+E1146+E1147+E1148+E1149+E1151+E1152+E1153+E1154+E1155+E1156)</f>
        <v>1430014</v>
      </c>
      <c r="F1134" s="481">
        <f>SUM(F1136+F1137+F1138+F1139+F1140+F1141+F1142+F1143+F1144+F1145+F1146+F1147+F1148+F1149+F1151+F1152+F1153+F1154+F1155+F1156)</f>
        <v>731104.57</v>
      </c>
      <c r="G1134" s="167"/>
      <c r="H1134" s="167"/>
      <c r="I1134" s="438">
        <f>SUM(F1134/E1134*100)</f>
        <v>51.12569317503185</v>
      </c>
    </row>
    <row r="1135" spans="1:9" s="59" customFormat="1" ht="12" customHeight="1">
      <c r="A1135" s="361"/>
      <c r="B1135" s="349"/>
      <c r="C1135" s="153"/>
      <c r="D1135" s="487"/>
      <c r="E1135" s="40"/>
      <c r="F1135" s="481"/>
      <c r="G1135" s="167"/>
      <c r="H1135" s="167"/>
      <c r="I1135" s="438"/>
    </row>
    <row r="1136" spans="1:9" s="59" customFormat="1" ht="15.75">
      <c r="A1136" s="361"/>
      <c r="B1136" s="346"/>
      <c r="C1136" s="153">
        <v>3020</v>
      </c>
      <c r="D1136" s="488" t="s">
        <v>263</v>
      </c>
      <c r="E1136" s="57">
        <v>5609</v>
      </c>
      <c r="F1136" s="482">
        <v>2461</v>
      </c>
      <c r="G1136" s="167"/>
      <c r="H1136" s="167"/>
      <c r="I1136" s="438">
        <f aca="true" t="shared" si="22" ref="I1136:I1155">SUM(F1136/E1136*100)</f>
        <v>43.875913710108755</v>
      </c>
    </row>
    <row r="1137" spans="1:9" s="59" customFormat="1" ht="16.5" customHeight="1">
      <c r="A1137" s="361"/>
      <c r="B1137" s="346"/>
      <c r="C1137" s="153">
        <v>4010</v>
      </c>
      <c r="D1137" s="488" t="s">
        <v>222</v>
      </c>
      <c r="E1137" s="57">
        <v>911658</v>
      </c>
      <c r="F1137" s="482">
        <v>447092.44</v>
      </c>
      <c r="G1137" s="167"/>
      <c r="H1137" s="167"/>
      <c r="I1137" s="438">
        <f t="shared" si="22"/>
        <v>49.04168449133337</v>
      </c>
    </row>
    <row r="1138" spans="1:9" s="59" customFormat="1" ht="15.75">
      <c r="A1138" s="361"/>
      <c r="B1138" s="346"/>
      <c r="C1138" s="153">
        <v>4040</v>
      </c>
      <c r="D1138" s="488" t="s">
        <v>264</v>
      </c>
      <c r="E1138" s="57">
        <v>76936</v>
      </c>
      <c r="F1138" s="482">
        <v>76936.33</v>
      </c>
      <c r="G1138" s="167"/>
      <c r="H1138" s="167"/>
      <c r="I1138" s="438">
        <f t="shared" si="22"/>
        <v>100.0004289279401</v>
      </c>
    </row>
    <row r="1139" spans="1:9" s="59" customFormat="1" ht="17.25" customHeight="1">
      <c r="A1139" s="361"/>
      <c r="B1139" s="346"/>
      <c r="C1139" s="153">
        <v>4110</v>
      </c>
      <c r="D1139" s="488" t="s">
        <v>223</v>
      </c>
      <c r="E1139" s="57">
        <v>161992</v>
      </c>
      <c r="F1139" s="482">
        <v>70472.94</v>
      </c>
      <c r="G1139" s="167"/>
      <c r="H1139" s="167"/>
      <c r="I1139" s="438">
        <f t="shared" si="22"/>
        <v>43.5039631586745</v>
      </c>
    </row>
    <row r="1140" spans="1:9" s="59" customFormat="1" ht="15.75">
      <c r="A1140" s="361"/>
      <c r="B1140" s="346"/>
      <c r="C1140" s="153">
        <v>4120</v>
      </c>
      <c r="D1140" s="488" t="s">
        <v>224</v>
      </c>
      <c r="E1140" s="57">
        <v>25629</v>
      </c>
      <c r="F1140" s="482">
        <v>9413.26</v>
      </c>
      <c r="G1140" s="167"/>
      <c r="H1140" s="167"/>
      <c r="I1140" s="438">
        <f t="shared" si="22"/>
        <v>36.72893987280034</v>
      </c>
    </row>
    <row r="1141" spans="1:9" s="59" customFormat="1" ht="15.75">
      <c r="A1141" s="420"/>
      <c r="B1141" s="349"/>
      <c r="C1141" s="153">
        <v>4170</v>
      </c>
      <c r="D1141" s="488" t="s">
        <v>225</v>
      </c>
      <c r="E1141" s="57">
        <v>1000</v>
      </c>
      <c r="F1141" s="482">
        <v>0</v>
      </c>
      <c r="G1141" s="167"/>
      <c r="H1141" s="167"/>
      <c r="I1141" s="438">
        <f>SUM(F1141/E1141*100)</f>
        <v>0</v>
      </c>
    </row>
    <row r="1142" spans="1:9" s="59" customFormat="1" ht="15.75">
      <c r="A1142" s="361"/>
      <c r="B1142" s="346"/>
      <c r="C1142" s="153">
        <v>4210</v>
      </c>
      <c r="D1142" s="488" t="s">
        <v>226</v>
      </c>
      <c r="E1142" s="57">
        <v>60000</v>
      </c>
      <c r="F1142" s="482">
        <v>17031.33</v>
      </c>
      <c r="G1142" s="167"/>
      <c r="H1142" s="167"/>
      <c r="I1142" s="438">
        <f t="shared" si="22"/>
        <v>28.385550000000002</v>
      </c>
    </row>
    <row r="1143" spans="1:9" s="59" customFormat="1" ht="15.75">
      <c r="A1143" s="361"/>
      <c r="B1143" s="346"/>
      <c r="C1143" s="153">
        <v>4220</v>
      </c>
      <c r="D1143" s="488" t="s">
        <v>325</v>
      </c>
      <c r="E1143" s="57">
        <v>4950</v>
      </c>
      <c r="F1143" s="627">
        <v>3711.7</v>
      </c>
      <c r="G1143" s="167"/>
      <c r="H1143" s="167"/>
      <c r="I1143" s="438">
        <f t="shared" si="22"/>
        <v>74.98383838383837</v>
      </c>
    </row>
    <row r="1144" spans="1:9" s="59" customFormat="1" ht="15.75">
      <c r="A1144" s="361"/>
      <c r="B1144" s="346"/>
      <c r="C1144" s="153">
        <v>4230</v>
      </c>
      <c r="D1144" s="488" t="s">
        <v>376</v>
      </c>
      <c r="E1144" s="57">
        <v>120</v>
      </c>
      <c r="F1144" s="627">
        <v>0</v>
      </c>
      <c r="G1144" s="167"/>
      <c r="H1144" s="167"/>
      <c r="I1144" s="438">
        <f t="shared" si="22"/>
        <v>0</v>
      </c>
    </row>
    <row r="1145" spans="1:9" s="59" customFormat="1" ht="15.75">
      <c r="A1145" s="361"/>
      <c r="B1145" s="346"/>
      <c r="C1145" s="153">
        <v>4260</v>
      </c>
      <c r="D1145" s="488" t="s">
        <v>228</v>
      </c>
      <c r="E1145" s="57">
        <v>54500</v>
      </c>
      <c r="F1145" s="482">
        <v>32911.69</v>
      </c>
      <c r="G1145" s="167"/>
      <c r="H1145" s="167"/>
      <c r="I1145" s="438">
        <f t="shared" si="22"/>
        <v>60.38842201834863</v>
      </c>
    </row>
    <row r="1146" spans="1:9" s="59" customFormat="1" ht="15.75">
      <c r="A1146" s="361"/>
      <c r="B1146" s="346"/>
      <c r="C1146" s="153">
        <v>4270</v>
      </c>
      <c r="D1146" s="488" t="s">
        <v>242</v>
      </c>
      <c r="E1146" s="57">
        <v>9360</v>
      </c>
      <c r="F1146" s="482">
        <v>2596.07</v>
      </c>
      <c r="G1146" s="167"/>
      <c r="H1146" s="167"/>
      <c r="I1146" s="438">
        <f t="shared" si="22"/>
        <v>27.7357905982906</v>
      </c>
    </row>
    <row r="1147" spans="1:9" s="59" customFormat="1" ht="15.75">
      <c r="A1147" s="361" t="s">
        <v>32</v>
      </c>
      <c r="B1147" s="346"/>
      <c r="C1147" s="153">
        <v>4280</v>
      </c>
      <c r="D1147" s="488" t="s">
        <v>265</v>
      </c>
      <c r="E1147" s="57">
        <v>2344</v>
      </c>
      <c r="F1147" s="482">
        <v>651</v>
      </c>
      <c r="G1147" s="167"/>
      <c r="H1147" s="167"/>
      <c r="I1147" s="438">
        <f t="shared" si="22"/>
        <v>27.773037542662117</v>
      </c>
    </row>
    <row r="1148" spans="1:9" s="59" customFormat="1" ht="15.75">
      <c r="A1148" s="361"/>
      <c r="B1148" s="346"/>
      <c r="C1148" s="153">
        <v>4300</v>
      </c>
      <c r="D1148" s="488" t="s">
        <v>214</v>
      </c>
      <c r="E1148" s="57">
        <v>38500</v>
      </c>
      <c r="F1148" s="482">
        <v>13292.36</v>
      </c>
      <c r="G1148" s="167"/>
      <c r="H1148" s="167"/>
      <c r="I1148" s="438">
        <f t="shared" si="22"/>
        <v>34.52561038961039</v>
      </c>
    </row>
    <row r="1149" spans="1:9" s="59" customFormat="1" ht="15.75">
      <c r="A1149" s="361"/>
      <c r="B1149" s="346"/>
      <c r="C1149" s="153">
        <v>4350</v>
      </c>
      <c r="D1149" s="488" t="s">
        <v>266</v>
      </c>
      <c r="E1149" s="57">
        <v>1600</v>
      </c>
      <c r="F1149" s="482">
        <v>690.03</v>
      </c>
      <c r="G1149" s="167"/>
      <c r="H1149" s="167"/>
      <c r="I1149" s="438">
        <f t="shared" si="22"/>
        <v>43.126875</v>
      </c>
    </row>
    <row r="1150" spans="1:21" s="59" customFormat="1" ht="15.75">
      <c r="A1150" s="361"/>
      <c r="B1150" s="346"/>
      <c r="C1150" s="153">
        <v>4370</v>
      </c>
      <c r="D1150" s="488" t="s">
        <v>384</v>
      </c>
      <c r="E1150" s="57"/>
      <c r="F1150" s="484"/>
      <c r="G1150" s="102"/>
      <c r="H1150" s="102"/>
      <c r="I1150" s="438"/>
      <c r="J1150" s="102"/>
      <c r="K1150" s="102"/>
      <c r="L1150" s="102"/>
      <c r="M1150" s="102"/>
      <c r="N1150" s="102"/>
      <c r="O1150" s="102"/>
      <c r="P1150" s="102"/>
      <c r="Q1150" s="102"/>
      <c r="R1150" s="102"/>
      <c r="S1150" s="102"/>
      <c r="T1150" s="102"/>
      <c r="U1150" s="102"/>
    </row>
    <row r="1151" spans="1:21" s="59" customFormat="1" ht="15.75">
      <c r="A1151" s="361"/>
      <c r="B1151" s="346"/>
      <c r="C1151" s="153"/>
      <c r="D1151" s="488" t="s">
        <v>383</v>
      </c>
      <c r="E1151" s="57">
        <v>13000</v>
      </c>
      <c r="F1151" s="484">
        <v>7762.23</v>
      </c>
      <c r="G1151" s="102"/>
      <c r="H1151" s="102"/>
      <c r="I1151" s="438">
        <f t="shared" si="22"/>
        <v>59.70946153846154</v>
      </c>
      <c r="J1151" s="102"/>
      <c r="K1151" s="102"/>
      <c r="L1151" s="102"/>
      <c r="M1151" s="102"/>
      <c r="N1151" s="102"/>
      <c r="O1151" s="102"/>
      <c r="P1151" s="102"/>
      <c r="Q1151" s="102"/>
      <c r="R1151" s="102"/>
      <c r="S1151" s="102"/>
      <c r="T1151" s="102"/>
      <c r="U1151" s="102"/>
    </row>
    <row r="1152" spans="1:9" s="59" customFormat="1" ht="15.75">
      <c r="A1152" s="361"/>
      <c r="B1152" s="346"/>
      <c r="C1152" s="153">
        <v>4410</v>
      </c>
      <c r="D1152" s="492" t="s">
        <v>269</v>
      </c>
      <c r="E1152" s="57">
        <v>7550</v>
      </c>
      <c r="F1152" s="482">
        <v>2472.56</v>
      </c>
      <c r="G1152" s="167"/>
      <c r="H1152" s="167"/>
      <c r="I1152" s="438">
        <f t="shared" si="22"/>
        <v>32.74913907284768</v>
      </c>
    </row>
    <row r="1153" spans="1:21" s="59" customFormat="1" ht="15.75" customHeight="1">
      <c r="A1153" s="361" t="s">
        <v>32</v>
      </c>
      <c r="B1153" s="346" t="s">
        <v>32</v>
      </c>
      <c r="C1153" s="153">
        <v>4420</v>
      </c>
      <c r="D1153" s="488" t="s">
        <v>270</v>
      </c>
      <c r="E1153" s="57">
        <v>450</v>
      </c>
      <c r="F1153" s="482">
        <v>450.36</v>
      </c>
      <c r="G1153" s="102"/>
      <c r="H1153" s="102"/>
      <c r="I1153" s="438">
        <f t="shared" si="22"/>
        <v>100.08000000000001</v>
      </c>
      <c r="J1153" s="102"/>
      <c r="K1153" s="102"/>
      <c r="L1153" s="102"/>
      <c r="M1153" s="102"/>
      <c r="N1153" s="102"/>
      <c r="O1153" s="102"/>
      <c r="P1153" s="102"/>
      <c r="Q1153" s="102"/>
      <c r="R1153" s="102"/>
      <c r="S1153" s="102"/>
      <c r="T1153" s="102"/>
      <c r="U1153" s="102"/>
    </row>
    <row r="1154" spans="1:9" s="59" customFormat="1" ht="15.75" customHeight="1">
      <c r="A1154" s="361"/>
      <c r="B1154" s="346"/>
      <c r="C1154" s="153">
        <v>4430</v>
      </c>
      <c r="D1154" s="492" t="s">
        <v>221</v>
      </c>
      <c r="E1154" s="57">
        <v>2596</v>
      </c>
      <c r="F1154" s="482">
        <v>2546</v>
      </c>
      <c r="G1154" s="167"/>
      <c r="H1154" s="167"/>
      <c r="I1154" s="438">
        <f t="shared" si="22"/>
        <v>98.07395993836671</v>
      </c>
    </row>
    <row r="1155" spans="1:9" s="59" customFormat="1" ht="15.75" customHeight="1">
      <c r="A1155" s="361"/>
      <c r="B1155" s="346"/>
      <c r="C1155" s="153">
        <v>4440</v>
      </c>
      <c r="D1155" s="492" t="s">
        <v>271</v>
      </c>
      <c r="E1155" s="57">
        <v>44220</v>
      </c>
      <c r="F1155" s="482">
        <v>35928.75</v>
      </c>
      <c r="G1155" s="167"/>
      <c r="H1155" s="167"/>
      <c r="I1155" s="438">
        <f t="shared" si="22"/>
        <v>81.25</v>
      </c>
    </row>
    <row r="1156" spans="1:21" s="59" customFormat="1" ht="15.75" customHeight="1">
      <c r="A1156" s="361"/>
      <c r="B1156" s="346"/>
      <c r="C1156" s="153">
        <v>4700</v>
      </c>
      <c r="D1156" s="488" t="s">
        <v>273</v>
      </c>
      <c r="E1156" s="57">
        <v>8000</v>
      </c>
      <c r="F1156" s="484">
        <v>4684.52</v>
      </c>
      <c r="G1156" s="102"/>
      <c r="H1156" s="102"/>
      <c r="I1156" s="367">
        <f>SUM(F1156/E1156*100)</f>
        <v>58.5565</v>
      </c>
      <c r="J1156" s="102"/>
      <c r="K1156" s="102"/>
      <c r="L1156" s="102"/>
      <c r="M1156" s="102"/>
      <c r="N1156" s="102"/>
      <c r="O1156" s="102"/>
      <c r="P1156" s="102"/>
      <c r="Q1156" s="102"/>
      <c r="R1156" s="102"/>
      <c r="S1156" s="102"/>
      <c r="T1156" s="102"/>
      <c r="U1156" s="102"/>
    </row>
    <row r="1157" spans="1:21" s="59" customFormat="1" ht="13.5" customHeight="1">
      <c r="A1157" s="361"/>
      <c r="B1157" s="346"/>
      <c r="C1157" s="153"/>
      <c r="D1157" s="488"/>
      <c r="E1157" s="57"/>
      <c r="F1157" s="482"/>
      <c r="G1157" s="102"/>
      <c r="H1157" s="102"/>
      <c r="I1157" s="438"/>
      <c r="J1157" s="102"/>
      <c r="K1157" s="102"/>
      <c r="L1157" s="102"/>
      <c r="M1157" s="102"/>
      <c r="N1157" s="102"/>
      <c r="O1157" s="102"/>
      <c r="P1157" s="102"/>
      <c r="Q1157" s="102"/>
      <c r="R1157" s="102"/>
      <c r="S1157" s="102"/>
      <c r="T1157" s="102"/>
      <c r="U1157" s="102"/>
    </row>
    <row r="1158" spans="1:9" s="125" customFormat="1" ht="15.75" customHeight="1">
      <c r="A1158" s="420"/>
      <c r="B1158" s="349" t="s">
        <v>157</v>
      </c>
      <c r="C1158" s="170"/>
      <c r="D1158" s="487" t="s">
        <v>158</v>
      </c>
      <c r="E1158" s="40">
        <f>SUM(E1161)</f>
        <v>260000</v>
      </c>
      <c r="F1158" s="481">
        <f>SUM(F1161)</f>
        <v>186948.5</v>
      </c>
      <c r="G1158" s="253"/>
      <c r="H1158" s="253"/>
      <c r="I1158" s="438">
        <f>SUM(F1158/E1158*100)</f>
        <v>71.90326923076923</v>
      </c>
    </row>
    <row r="1159" spans="1:9" s="125" customFormat="1" ht="11.25" customHeight="1">
      <c r="A1159" s="420"/>
      <c r="B1159" s="349"/>
      <c r="C1159" s="170"/>
      <c r="D1159" s="487"/>
      <c r="E1159" s="40"/>
      <c r="F1159" s="481"/>
      <c r="G1159" s="253"/>
      <c r="H1159" s="253"/>
      <c r="I1159" s="438"/>
    </row>
    <row r="1160" spans="1:9" s="59" customFormat="1" ht="15.75">
      <c r="A1160" s="420"/>
      <c r="B1160" s="349"/>
      <c r="C1160" s="153">
        <v>2820</v>
      </c>
      <c r="D1160" s="488" t="s">
        <v>314</v>
      </c>
      <c r="E1160" s="57"/>
      <c r="F1160" s="484"/>
      <c r="G1160" s="99"/>
      <c r="I1160" s="419"/>
    </row>
    <row r="1161" spans="1:9" s="59" customFormat="1" ht="16.5" thickBot="1">
      <c r="A1161" s="458"/>
      <c r="B1161" s="591"/>
      <c r="C1161" s="422"/>
      <c r="D1161" s="489" t="s">
        <v>315</v>
      </c>
      <c r="E1161" s="318">
        <v>260000</v>
      </c>
      <c r="F1161" s="562">
        <v>186948.5</v>
      </c>
      <c r="G1161" s="462"/>
      <c r="H1161" s="424"/>
      <c r="I1161" s="432">
        <f>SUM(F1161/E1161*100)</f>
        <v>71.90326923076923</v>
      </c>
    </row>
    <row r="1162" spans="1:15" s="235" customFormat="1" ht="15" customHeight="1" thickBot="1">
      <c r="A1162" s="441">
        <v>1</v>
      </c>
      <c r="B1162" s="442">
        <v>2</v>
      </c>
      <c r="C1162" s="442">
        <v>3</v>
      </c>
      <c r="D1162" s="442">
        <v>4</v>
      </c>
      <c r="E1162" s="442">
        <v>5</v>
      </c>
      <c r="F1162" s="442">
        <v>6</v>
      </c>
      <c r="G1162" s="443"/>
      <c r="H1162" s="444"/>
      <c r="I1162" s="445">
        <v>7</v>
      </c>
      <c r="L1162" s="222"/>
      <c r="M1162" s="222"/>
      <c r="N1162" s="222"/>
      <c r="O1162" s="222"/>
    </row>
    <row r="1163" spans="1:9" s="59" customFormat="1" ht="13.5" customHeight="1">
      <c r="A1163" s="361"/>
      <c r="B1163" s="346"/>
      <c r="C1163" s="153"/>
      <c r="D1163" s="488"/>
      <c r="E1163" s="57"/>
      <c r="F1163" s="482"/>
      <c r="G1163" s="167"/>
      <c r="H1163" s="167"/>
      <c r="I1163" s="438"/>
    </row>
    <row r="1164" spans="1:9" s="59" customFormat="1" ht="15.75" customHeight="1">
      <c r="A1164" s="361"/>
      <c r="B1164" s="349" t="s">
        <v>161</v>
      </c>
      <c r="C1164" s="153"/>
      <c r="D1164" s="543" t="s">
        <v>14</v>
      </c>
      <c r="E1164" s="40">
        <f>SUM(E1166+E1167+E1168+E1169)</f>
        <v>630767.7</v>
      </c>
      <c r="F1164" s="481">
        <f>SUM(F1166+F1167+F1168+F1169)</f>
        <v>362016.18000000005</v>
      </c>
      <c r="G1164" s="166"/>
      <c r="H1164" s="167"/>
      <c r="I1164" s="362">
        <f>SUM(F1164/E1164*100)</f>
        <v>57.392948307277</v>
      </c>
    </row>
    <row r="1165" spans="1:9" s="59" customFormat="1" ht="14.25" customHeight="1">
      <c r="A1165" s="361"/>
      <c r="B1165" s="346"/>
      <c r="C1165" s="153"/>
      <c r="D1165" s="492"/>
      <c r="E1165" s="57"/>
      <c r="F1165" s="482"/>
      <c r="G1165" s="167"/>
      <c r="H1165" s="167"/>
      <c r="I1165" s="438"/>
    </row>
    <row r="1166" spans="1:9" s="59" customFormat="1" ht="15.75" customHeight="1">
      <c r="A1166" s="361"/>
      <c r="B1166" s="346"/>
      <c r="C1166" s="153">
        <v>3110</v>
      </c>
      <c r="D1166" s="488" t="s">
        <v>324</v>
      </c>
      <c r="E1166" s="57">
        <v>593800</v>
      </c>
      <c r="F1166" s="482">
        <v>340017.89</v>
      </c>
      <c r="G1166" s="166"/>
      <c r="H1166" s="167"/>
      <c r="I1166" s="362">
        <f>SUM(F1166/E1166*100)</f>
        <v>57.261348939036715</v>
      </c>
    </row>
    <row r="1167" spans="1:9" s="59" customFormat="1" ht="15.75">
      <c r="A1167" s="361"/>
      <c r="B1167" s="346"/>
      <c r="C1167" s="153">
        <v>4210</v>
      </c>
      <c r="D1167" s="488" t="s">
        <v>226</v>
      </c>
      <c r="E1167" s="57">
        <v>7000</v>
      </c>
      <c r="F1167" s="482">
        <v>1129</v>
      </c>
      <c r="G1167" s="167"/>
      <c r="H1167" s="167"/>
      <c r="I1167" s="438">
        <f>SUM(F1167/E1167*100)</f>
        <v>16.12857142857143</v>
      </c>
    </row>
    <row r="1168" spans="1:9" s="59" customFormat="1" ht="15.75">
      <c r="A1168" s="346"/>
      <c r="B1168" s="153"/>
      <c r="C1168" s="346">
        <v>4220</v>
      </c>
      <c r="D1168" s="102" t="s">
        <v>325</v>
      </c>
      <c r="E1168" s="484">
        <v>12592.7</v>
      </c>
      <c r="F1168" s="671">
        <v>11347.45</v>
      </c>
      <c r="G1168" s="167"/>
      <c r="H1168" s="167"/>
      <c r="I1168" s="614">
        <f>SUM(F1168/E1168*100)</f>
        <v>90.11133434450119</v>
      </c>
    </row>
    <row r="1169" spans="1:9" s="59" customFormat="1" ht="15.75">
      <c r="A1169" s="346"/>
      <c r="B1169" s="153"/>
      <c r="C1169" s="346">
        <v>4300</v>
      </c>
      <c r="D1169" s="102" t="s">
        <v>214</v>
      </c>
      <c r="E1169" s="484">
        <v>17375</v>
      </c>
      <c r="F1169" s="121">
        <v>9521.84</v>
      </c>
      <c r="G1169" s="166"/>
      <c r="H1169" s="167"/>
      <c r="I1169" s="614">
        <f>SUM(F1169/E1169*100)</f>
        <v>54.801956834532376</v>
      </c>
    </row>
    <row r="1170" spans="1:9" s="59" customFormat="1" ht="14.25" customHeight="1" thickBot="1">
      <c r="A1170" s="346"/>
      <c r="B1170" s="153"/>
      <c r="C1170" s="346"/>
      <c r="D1170" s="102"/>
      <c r="E1170" s="484"/>
      <c r="F1170" s="121"/>
      <c r="G1170" s="167"/>
      <c r="H1170" s="167"/>
      <c r="I1170" s="614"/>
    </row>
    <row r="1171" spans="1:256" s="169" customFormat="1" ht="15.75" customHeight="1" thickBot="1">
      <c r="A1171" s="433">
        <v>853</v>
      </c>
      <c r="B1171" s="701"/>
      <c r="C1171" s="435"/>
      <c r="D1171" s="622" t="s">
        <v>163</v>
      </c>
      <c r="E1171" s="392">
        <f>SUM(E1173)</f>
        <v>227344.55999999994</v>
      </c>
      <c r="F1171" s="476">
        <f>SUM(F1173)</f>
        <v>38963.270000000004</v>
      </c>
      <c r="G1171" s="400"/>
      <c r="H1171" s="401"/>
      <c r="I1171" s="479">
        <f>SUM(F1171/E1171*100)</f>
        <v>17.138421961801072</v>
      </c>
      <c r="K1171" s="102"/>
      <c r="M1171" s="102"/>
      <c r="O1171" s="102"/>
      <c r="Q1171" s="102"/>
      <c r="S1171" s="102"/>
      <c r="U1171" s="102"/>
      <c r="W1171" s="102"/>
      <c r="Y1171" s="102"/>
      <c r="AA1171" s="102"/>
      <c r="AC1171" s="102"/>
      <c r="AE1171" s="102"/>
      <c r="AG1171" s="102"/>
      <c r="AI1171" s="102"/>
      <c r="AK1171" s="102"/>
      <c r="AM1171" s="102"/>
      <c r="AO1171" s="102"/>
      <c r="AQ1171" s="102"/>
      <c r="AS1171" s="102"/>
      <c r="AU1171" s="102"/>
      <c r="AW1171" s="102"/>
      <c r="AY1171" s="102"/>
      <c r="BA1171" s="102"/>
      <c r="BC1171" s="102"/>
      <c r="BE1171" s="102"/>
      <c r="BG1171" s="102"/>
      <c r="BI1171" s="102"/>
      <c r="BK1171" s="102"/>
      <c r="BM1171" s="102"/>
      <c r="BO1171" s="102"/>
      <c r="BQ1171" s="102"/>
      <c r="BS1171" s="102"/>
      <c r="BU1171" s="102"/>
      <c r="BW1171" s="102"/>
      <c r="BY1171" s="102"/>
      <c r="CA1171" s="102"/>
      <c r="CC1171" s="102"/>
      <c r="CE1171" s="102"/>
      <c r="CG1171" s="102"/>
      <c r="CI1171" s="102"/>
      <c r="CK1171" s="102"/>
      <c r="CM1171" s="102"/>
      <c r="CO1171" s="102"/>
      <c r="CQ1171" s="102"/>
      <c r="CS1171" s="102"/>
      <c r="CU1171" s="102"/>
      <c r="CW1171" s="102"/>
      <c r="CY1171" s="102"/>
      <c r="DA1171" s="102"/>
      <c r="DC1171" s="102"/>
      <c r="DE1171" s="102"/>
      <c r="DG1171" s="102"/>
      <c r="DI1171" s="102"/>
      <c r="DK1171" s="102"/>
      <c r="DM1171" s="102"/>
      <c r="DO1171" s="102"/>
      <c r="DQ1171" s="102"/>
      <c r="DS1171" s="102"/>
      <c r="DU1171" s="102"/>
      <c r="DW1171" s="102"/>
      <c r="DY1171" s="102"/>
      <c r="EA1171" s="102"/>
      <c r="EC1171" s="102"/>
      <c r="EE1171" s="102"/>
      <c r="EG1171" s="102"/>
      <c r="EI1171" s="102"/>
      <c r="EK1171" s="102"/>
      <c r="EM1171" s="102"/>
      <c r="EO1171" s="102"/>
      <c r="EQ1171" s="102"/>
      <c r="ES1171" s="102"/>
      <c r="EU1171" s="102"/>
      <c r="EW1171" s="102"/>
      <c r="EY1171" s="102"/>
      <c r="FA1171" s="102"/>
      <c r="FC1171" s="102"/>
      <c r="FE1171" s="102"/>
      <c r="FG1171" s="102"/>
      <c r="FI1171" s="102"/>
      <c r="FK1171" s="102"/>
      <c r="FM1171" s="102"/>
      <c r="FO1171" s="102"/>
      <c r="FQ1171" s="102"/>
      <c r="FS1171" s="102"/>
      <c r="FU1171" s="102"/>
      <c r="FW1171" s="102"/>
      <c r="FY1171" s="102"/>
      <c r="GA1171" s="102"/>
      <c r="GC1171" s="102"/>
      <c r="GE1171" s="102"/>
      <c r="GG1171" s="102"/>
      <c r="GI1171" s="102"/>
      <c r="GK1171" s="102"/>
      <c r="GM1171" s="102"/>
      <c r="GO1171" s="102"/>
      <c r="GQ1171" s="102"/>
      <c r="GS1171" s="102"/>
      <c r="GU1171" s="102"/>
      <c r="GW1171" s="102"/>
      <c r="GY1171" s="102"/>
      <c r="HA1171" s="102"/>
      <c r="HC1171" s="102"/>
      <c r="HE1171" s="102"/>
      <c r="HG1171" s="102"/>
      <c r="HI1171" s="102"/>
      <c r="HK1171" s="102"/>
      <c r="HM1171" s="102"/>
      <c r="HO1171" s="102"/>
      <c r="HQ1171" s="102"/>
      <c r="HS1171" s="102"/>
      <c r="HU1171" s="102"/>
      <c r="HW1171" s="102"/>
      <c r="HY1171" s="102"/>
      <c r="IA1171" s="102"/>
      <c r="IC1171" s="102"/>
      <c r="IE1171" s="102"/>
      <c r="IG1171" s="102"/>
      <c r="II1171" s="102"/>
      <c r="IK1171" s="102"/>
      <c r="IM1171" s="102"/>
      <c r="IO1171" s="102"/>
      <c r="IQ1171" s="102"/>
      <c r="IS1171" s="102"/>
      <c r="IU1171" s="102"/>
      <c r="IV1171" s="59"/>
    </row>
    <row r="1172" spans="1:9" s="59" customFormat="1" ht="14.25" customHeight="1">
      <c r="A1172" s="412"/>
      <c r="B1172" s="344"/>
      <c r="C1172" s="414"/>
      <c r="D1172" s="486"/>
      <c r="E1172" s="719"/>
      <c r="F1172" s="551"/>
      <c r="G1172" s="464"/>
      <c r="H1172" s="465"/>
      <c r="I1172" s="446"/>
    </row>
    <row r="1173" spans="1:9" s="59" customFormat="1" ht="15.75">
      <c r="A1173" s="361"/>
      <c r="B1173" s="349" t="s">
        <v>164</v>
      </c>
      <c r="C1173" s="153"/>
      <c r="D1173" s="487" t="s">
        <v>14</v>
      </c>
      <c r="E1173" s="720">
        <f>SUM(E1175+E1176+E1177+E1178+E1179+E1180+E1181++E1182+E1183+E1184+E1185+E1186+E1187+E1188+E1189+E1190+E1191+E1193+E1198+E1199+E1200+E1202+E1204+E1205+E1206+E1207+E1208)</f>
        <v>227344.55999999994</v>
      </c>
      <c r="F1173" s="481">
        <f>SUM(F1175+F1176+F1177+F1178+F1179+F1180+F1181+F1182+F1183+F1184+F1185+F1186+F1187+F1188+F1189+F1190+F1191+F1193+F1198+F1199+F1200+F1202+F1204+F1205+F1206+F1207+F1208)</f>
        <v>38963.270000000004</v>
      </c>
      <c r="G1173" s="166"/>
      <c r="H1173" s="167"/>
      <c r="I1173" s="362">
        <f>SUM(F1173/E1173*100)</f>
        <v>17.138421961801072</v>
      </c>
    </row>
    <row r="1174" spans="1:9" s="59" customFormat="1" ht="15.75">
      <c r="A1174" s="361"/>
      <c r="B1174" s="349"/>
      <c r="C1174" s="153"/>
      <c r="D1174" s="487"/>
      <c r="E1174" s="720"/>
      <c r="F1174" s="481"/>
      <c r="G1174" s="166"/>
      <c r="H1174" s="167"/>
      <c r="I1174" s="362"/>
    </row>
    <row r="1175" spans="1:256" s="169" customFormat="1" ht="15.75">
      <c r="A1175" s="361"/>
      <c r="B1175" s="158"/>
      <c r="C1175" s="153">
        <v>3027</v>
      </c>
      <c r="D1175" s="51" t="s">
        <v>263</v>
      </c>
      <c r="E1175" s="57">
        <v>615.38</v>
      </c>
      <c r="F1175" s="482">
        <v>306.66</v>
      </c>
      <c r="G1175" s="121"/>
      <c r="H1175" s="120"/>
      <c r="I1175" s="362">
        <f aca="true" t="shared" si="23" ref="I1175:I1181">SUM(F1175/E1175*100)</f>
        <v>49.83262374467809</v>
      </c>
      <c r="K1175" s="102"/>
      <c r="M1175" s="102"/>
      <c r="O1175" s="102"/>
      <c r="Q1175" s="102"/>
      <c r="S1175" s="102"/>
      <c r="U1175" s="102"/>
      <c r="W1175" s="102"/>
      <c r="Y1175" s="102"/>
      <c r="AA1175" s="102"/>
      <c r="AC1175" s="102"/>
      <c r="AE1175" s="102"/>
      <c r="AG1175" s="102"/>
      <c r="AI1175" s="102"/>
      <c r="AK1175" s="102"/>
      <c r="AM1175" s="102"/>
      <c r="AO1175" s="102"/>
      <c r="AQ1175" s="102"/>
      <c r="AS1175" s="102"/>
      <c r="AU1175" s="102"/>
      <c r="AW1175" s="102"/>
      <c r="AY1175" s="102"/>
      <c r="BA1175" s="102"/>
      <c r="BC1175" s="102"/>
      <c r="BE1175" s="102"/>
      <c r="BG1175" s="102"/>
      <c r="BI1175" s="102"/>
      <c r="BK1175" s="102"/>
      <c r="BM1175" s="102"/>
      <c r="BO1175" s="102"/>
      <c r="BQ1175" s="102"/>
      <c r="BS1175" s="102"/>
      <c r="BU1175" s="102"/>
      <c r="BW1175" s="102"/>
      <c r="BY1175" s="102"/>
      <c r="CA1175" s="102"/>
      <c r="CC1175" s="102"/>
      <c r="CE1175" s="102"/>
      <c r="CG1175" s="102"/>
      <c r="CI1175" s="102"/>
      <c r="CK1175" s="102"/>
      <c r="CM1175" s="102"/>
      <c r="CO1175" s="102"/>
      <c r="CQ1175" s="102"/>
      <c r="CS1175" s="102"/>
      <c r="CU1175" s="102"/>
      <c r="CW1175" s="102"/>
      <c r="CY1175" s="102"/>
      <c r="DA1175" s="102"/>
      <c r="DC1175" s="102"/>
      <c r="DE1175" s="102"/>
      <c r="DG1175" s="102"/>
      <c r="DI1175" s="102"/>
      <c r="DK1175" s="102"/>
      <c r="DM1175" s="102"/>
      <c r="DO1175" s="102"/>
      <c r="DQ1175" s="102"/>
      <c r="DS1175" s="102"/>
      <c r="DU1175" s="102"/>
      <c r="DW1175" s="102"/>
      <c r="DY1175" s="102"/>
      <c r="EA1175" s="102"/>
      <c r="EC1175" s="102"/>
      <c r="EE1175" s="102"/>
      <c r="EG1175" s="102"/>
      <c r="EI1175" s="102"/>
      <c r="EK1175" s="102"/>
      <c r="EM1175" s="102"/>
      <c r="EO1175" s="102"/>
      <c r="EQ1175" s="102"/>
      <c r="ES1175" s="102"/>
      <c r="EU1175" s="102"/>
      <c r="EW1175" s="102"/>
      <c r="EY1175" s="102"/>
      <c r="FA1175" s="102"/>
      <c r="FC1175" s="102"/>
      <c r="FE1175" s="102"/>
      <c r="FG1175" s="102"/>
      <c r="FI1175" s="102"/>
      <c r="FK1175" s="102"/>
      <c r="FM1175" s="102"/>
      <c r="FO1175" s="102"/>
      <c r="FQ1175" s="102"/>
      <c r="FS1175" s="102"/>
      <c r="FU1175" s="102"/>
      <c r="FW1175" s="102"/>
      <c r="FY1175" s="102"/>
      <c r="GA1175" s="102"/>
      <c r="GC1175" s="102"/>
      <c r="GE1175" s="102"/>
      <c r="GG1175" s="102"/>
      <c r="GI1175" s="102"/>
      <c r="GK1175" s="102"/>
      <c r="GM1175" s="102"/>
      <c r="GO1175" s="102"/>
      <c r="GQ1175" s="102"/>
      <c r="GS1175" s="102"/>
      <c r="GU1175" s="102"/>
      <c r="GW1175" s="102"/>
      <c r="GY1175" s="102"/>
      <c r="HA1175" s="102"/>
      <c r="HC1175" s="102"/>
      <c r="HE1175" s="102"/>
      <c r="HG1175" s="102"/>
      <c r="HI1175" s="102"/>
      <c r="HK1175" s="102"/>
      <c r="HM1175" s="102"/>
      <c r="HO1175" s="102"/>
      <c r="HQ1175" s="102"/>
      <c r="HS1175" s="102"/>
      <c r="HU1175" s="102"/>
      <c r="HW1175" s="102"/>
      <c r="HY1175" s="102"/>
      <c r="IA1175" s="102"/>
      <c r="IC1175" s="102"/>
      <c r="IE1175" s="102"/>
      <c r="IG1175" s="102"/>
      <c r="II1175" s="102"/>
      <c r="IK1175" s="102"/>
      <c r="IM1175" s="102"/>
      <c r="IO1175" s="102"/>
      <c r="IQ1175" s="102"/>
      <c r="IS1175" s="102"/>
      <c r="IU1175" s="102"/>
      <c r="IV1175" s="59"/>
    </row>
    <row r="1176" spans="1:256" s="169" customFormat="1" ht="15.75">
      <c r="A1176" s="361"/>
      <c r="B1176" s="158"/>
      <c r="C1176" s="153">
        <v>3029</v>
      </c>
      <c r="D1176" s="51" t="s">
        <v>263</v>
      </c>
      <c r="E1176" s="57">
        <v>32.57</v>
      </c>
      <c r="F1176" s="482">
        <v>16.23</v>
      </c>
      <c r="G1176" s="121"/>
      <c r="H1176" s="120"/>
      <c r="I1176" s="362">
        <f t="shared" si="23"/>
        <v>49.83113294442739</v>
      </c>
      <c r="K1176" s="102"/>
      <c r="M1176" s="102"/>
      <c r="O1176" s="102"/>
      <c r="Q1176" s="102"/>
      <c r="S1176" s="102"/>
      <c r="U1176" s="102"/>
      <c r="W1176" s="102"/>
      <c r="Y1176" s="102"/>
      <c r="AA1176" s="102"/>
      <c r="AC1176" s="102"/>
      <c r="AE1176" s="102"/>
      <c r="AG1176" s="102"/>
      <c r="AI1176" s="102"/>
      <c r="AK1176" s="102"/>
      <c r="AM1176" s="102"/>
      <c r="AO1176" s="102"/>
      <c r="AQ1176" s="102"/>
      <c r="AS1176" s="102"/>
      <c r="AU1176" s="102"/>
      <c r="AW1176" s="102"/>
      <c r="AY1176" s="102"/>
      <c r="BA1176" s="102"/>
      <c r="BC1176" s="102"/>
      <c r="BE1176" s="102"/>
      <c r="BG1176" s="102"/>
      <c r="BI1176" s="102"/>
      <c r="BK1176" s="102"/>
      <c r="BM1176" s="102"/>
      <c r="BO1176" s="102"/>
      <c r="BQ1176" s="102"/>
      <c r="BS1176" s="102"/>
      <c r="BU1176" s="102"/>
      <c r="BW1176" s="102"/>
      <c r="BY1176" s="102"/>
      <c r="CA1176" s="102"/>
      <c r="CC1176" s="102"/>
      <c r="CE1176" s="102"/>
      <c r="CG1176" s="102"/>
      <c r="CI1176" s="102"/>
      <c r="CK1176" s="102"/>
      <c r="CM1176" s="102"/>
      <c r="CO1176" s="102"/>
      <c r="CQ1176" s="102"/>
      <c r="CS1176" s="102"/>
      <c r="CU1176" s="102"/>
      <c r="CW1176" s="102"/>
      <c r="CY1176" s="102"/>
      <c r="DA1176" s="102"/>
      <c r="DC1176" s="102"/>
      <c r="DE1176" s="102"/>
      <c r="DG1176" s="102"/>
      <c r="DI1176" s="102"/>
      <c r="DK1176" s="102"/>
      <c r="DM1176" s="102"/>
      <c r="DO1176" s="102"/>
      <c r="DQ1176" s="102"/>
      <c r="DS1176" s="102"/>
      <c r="DU1176" s="102"/>
      <c r="DW1176" s="102"/>
      <c r="DY1176" s="102"/>
      <c r="EA1176" s="102"/>
      <c r="EC1176" s="102"/>
      <c r="EE1176" s="102"/>
      <c r="EG1176" s="102"/>
      <c r="EI1176" s="102"/>
      <c r="EK1176" s="102"/>
      <c r="EM1176" s="102"/>
      <c r="EO1176" s="102"/>
      <c r="EQ1176" s="102"/>
      <c r="ES1176" s="102"/>
      <c r="EU1176" s="102"/>
      <c r="EW1176" s="102"/>
      <c r="EY1176" s="102"/>
      <c r="FA1176" s="102"/>
      <c r="FC1176" s="102"/>
      <c r="FE1176" s="102"/>
      <c r="FG1176" s="102"/>
      <c r="FI1176" s="102"/>
      <c r="FK1176" s="102"/>
      <c r="FM1176" s="102"/>
      <c r="FO1176" s="102"/>
      <c r="FQ1176" s="102"/>
      <c r="FS1176" s="102"/>
      <c r="FU1176" s="102"/>
      <c r="FW1176" s="102"/>
      <c r="FY1176" s="102"/>
      <c r="GA1176" s="102"/>
      <c r="GC1176" s="102"/>
      <c r="GE1176" s="102"/>
      <c r="GG1176" s="102"/>
      <c r="GI1176" s="102"/>
      <c r="GK1176" s="102"/>
      <c r="GM1176" s="102"/>
      <c r="GO1176" s="102"/>
      <c r="GQ1176" s="102"/>
      <c r="GS1176" s="102"/>
      <c r="GU1176" s="102"/>
      <c r="GW1176" s="102"/>
      <c r="GY1176" s="102"/>
      <c r="HA1176" s="102"/>
      <c r="HC1176" s="102"/>
      <c r="HE1176" s="102"/>
      <c r="HG1176" s="102"/>
      <c r="HI1176" s="102"/>
      <c r="HK1176" s="102"/>
      <c r="HM1176" s="102"/>
      <c r="HO1176" s="102"/>
      <c r="HQ1176" s="102"/>
      <c r="HS1176" s="102"/>
      <c r="HU1176" s="102"/>
      <c r="HW1176" s="102"/>
      <c r="HY1176" s="102"/>
      <c r="IA1176" s="102"/>
      <c r="IC1176" s="102"/>
      <c r="IE1176" s="102"/>
      <c r="IG1176" s="102"/>
      <c r="II1176" s="102"/>
      <c r="IK1176" s="102"/>
      <c r="IM1176" s="102"/>
      <c r="IO1176" s="102"/>
      <c r="IQ1176" s="102"/>
      <c r="IS1176" s="102"/>
      <c r="IU1176" s="102"/>
      <c r="IV1176" s="59"/>
    </row>
    <row r="1177" spans="1:9" s="59" customFormat="1" ht="15.75" customHeight="1">
      <c r="A1177" s="361"/>
      <c r="B1177" s="346"/>
      <c r="C1177" s="153">
        <v>3119</v>
      </c>
      <c r="D1177" s="488" t="s">
        <v>324</v>
      </c>
      <c r="E1177" s="721">
        <v>18900</v>
      </c>
      <c r="F1177" s="482">
        <v>0</v>
      </c>
      <c r="G1177" s="166"/>
      <c r="H1177" s="167"/>
      <c r="I1177" s="362">
        <f t="shared" si="23"/>
        <v>0</v>
      </c>
    </row>
    <row r="1178" spans="1:256" s="169" customFormat="1" ht="15.75">
      <c r="A1178" s="361"/>
      <c r="B1178" s="158"/>
      <c r="C1178" s="153">
        <v>4017</v>
      </c>
      <c r="D1178" s="51" t="s">
        <v>222</v>
      </c>
      <c r="E1178" s="57">
        <v>62662.45</v>
      </c>
      <c r="F1178" s="482">
        <v>21441.46</v>
      </c>
      <c r="G1178" s="121"/>
      <c r="H1178" s="120"/>
      <c r="I1178" s="362">
        <f t="shared" si="23"/>
        <v>34.217398138757744</v>
      </c>
      <c r="K1178" s="102"/>
      <c r="M1178" s="102"/>
      <c r="O1178" s="102"/>
      <c r="Q1178" s="102"/>
      <c r="S1178" s="102"/>
      <c r="U1178" s="102"/>
      <c r="W1178" s="102"/>
      <c r="Y1178" s="102"/>
      <c r="AA1178" s="102"/>
      <c r="AC1178" s="102"/>
      <c r="AE1178" s="102"/>
      <c r="AG1178" s="102"/>
      <c r="AI1178" s="102"/>
      <c r="AK1178" s="102"/>
      <c r="AM1178" s="102"/>
      <c r="AO1178" s="102"/>
      <c r="AQ1178" s="102"/>
      <c r="AS1178" s="102"/>
      <c r="AU1178" s="102"/>
      <c r="AW1178" s="102"/>
      <c r="AY1178" s="102"/>
      <c r="BA1178" s="102"/>
      <c r="BC1178" s="102"/>
      <c r="BE1178" s="102"/>
      <c r="BG1178" s="102"/>
      <c r="BI1178" s="102"/>
      <c r="BK1178" s="102"/>
      <c r="BM1178" s="102"/>
      <c r="BO1178" s="102"/>
      <c r="BQ1178" s="102"/>
      <c r="BS1178" s="102"/>
      <c r="BU1178" s="102"/>
      <c r="BW1178" s="102"/>
      <c r="BY1178" s="102"/>
      <c r="CA1178" s="102"/>
      <c r="CC1178" s="102"/>
      <c r="CE1178" s="102"/>
      <c r="CG1178" s="102"/>
      <c r="CI1178" s="102"/>
      <c r="CK1178" s="102"/>
      <c r="CM1178" s="102"/>
      <c r="CO1178" s="102"/>
      <c r="CQ1178" s="102"/>
      <c r="CS1178" s="102"/>
      <c r="CU1178" s="102"/>
      <c r="CW1178" s="102"/>
      <c r="CY1178" s="102"/>
      <c r="DA1178" s="102"/>
      <c r="DC1178" s="102"/>
      <c r="DE1178" s="102"/>
      <c r="DG1178" s="102"/>
      <c r="DI1178" s="102"/>
      <c r="DK1178" s="102"/>
      <c r="DM1178" s="102"/>
      <c r="DO1178" s="102"/>
      <c r="DQ1178" s="102"/>
      <c r="DS1178" s="102"/>
      <c r="DU1178" s="102"/>
      <c r="DW1178" s="102"/>
      <c r="DY1178" s="102"/>
      <c r="EA1178" s="102"/>
      <c r="EC1178" s="102"/>
      <c r="EE1178" s="102"/>
      <c r="EG1178" s="102"/>
      <c r="EI1178" s="102"/>
      <c r="EK1178" s="102"/>
      <c r="EM1178" s="102"/>
      <c r="EO1178" s="102"/>
      <c r="EQ1178" s="102"/>
      <c r="ES1178" s="102"/>
      <c r="EU1178" s="102"/>
      <c r="EW1178" s="102"/>
      <c r="EY1178" s="102"/>
      <c r="FA1178" s="102"/>
      <c r="FC1178" s="102"/>
      <c r="FE1178" s="102"/>
      <c r="FG1178" s="102"/>
      <c r="FI1178" s="102"/>
      <c r="FK1178" s="102"/>
      <c r="FM1178" s="102"/>
      <c r="FO1178" s="102"/>
      <c r="FQ1178" s="102"/>
      <c r="FS1178" s="102"/>
      <c r="FU1178" s="102"/>
      <c r="FW1178" s="102"/>
      <c r="FY1178" s="102"/>
      <c r="GA1178" s="102"/>
      <c r="GC1178" s="102"/>
      <c r="GE1178" s="102"/>
      <c r="GG1178" s="102"/>
      <c r="GI1178" s="102"/>
      <c r="GK1178" s="102"/>
      <c r="GM1178" s="102"/>
      <c r="GO1178" s="102"/>
      <c r="GQ1178" s="102"/>
      <c r="GS1178" s="102"/>
      <c r="GU1178" s="102"/>
      <c r="GW1178" s="102"/>
      <c r="GY1178" s="102"/>
      <c r="HA1178" s="102"/>
      <c r="HC1178" s="102"/>
      <c r="HE1178" s="102"/>
      <c r="HG1178" s="102"/>
      <c r="HI1178" s="102"/>
      <c r="HK1178" s="102"/>
      <c r="HM1178" s="102"/>
      <c r="HO1178" s="102"/>
      <c r="HQ1178" s="102"/>
      <c r="HS1178" s="102"/>
      <c r="HU1178" s="102"/>
      <c r="HW1178" s="102"/>
      <c r="HY1178" s="102"/>
      <c r="IA1178" s="102"/>
      <c r="IC1178" s="102"/>
      <c r="IE1178" s="102"/>
      <c r="IG1178" s="102"/>
      <c r="II1178" s="102"/>
      <c r="IK1178" s="102"/>
      <c r="IM1178" s="102"/>
      <c r="IO1178" s="102"/>
      <c r="IQ1178" s="102"/>
      <c r="IS1178" s="102"/>
      <c r="IU1178" s="102"/>
      <c r="IV1178" s="59"/>
    </row>
    <row r="1179" spans="1:256" s="169" customFormat="1" ht="15.75">
      <c r="A1179" s="361"/>
      <c r="B1179" s="158"/>
      <c r="C1179" s="153">
        <v>4019</v>
      </c>
      <c r="D1179" s="51" t="s">
        <v>222</v>
      </c>
      <c r="E1179" s="57">
        <v>3317.47</v>
      </c>
      <c r="F1179" s="482">
        <v>1135.15</v>
      </c>
      <c r="G1179" s="121"/>
      <c r="H1179" s="120"/>
      <c r="I1179" s="362">
        <f t="shared" si="23"/>
        <v>34.217340322595234</v>
      </c>
      <c r="K1179" s="102"/>
      <c r="M1179" s="102"/>
      <c r="O1179" s="102"/>
      <c r="Q1179" s="102"/>
      <c r="S1179" s="102"/>
      <c r="U1179" s="102"/>
      <c r="W1179" s="102"/>
      <c r="Y1179" s="102"/>
      <c r="AA1179" s="102"/>
      <c r="AC1179" s="102"/>
      <c r="AE1179" s="102"/>
      <c r="AG1179" s="102"/>
      <c r="AI1179" s="102"/>
      <c r="AK1179" s="102"/>
      <c r="AM1179" s="102"/>
      <c r="AO1179" s="102"/>
      <c r="AQ1179" s="102"/>
      <c r="AS1179" s="102"/>
      <c r="AU1179" s="102"/>
      <c r="AW1179" s="102"/>
      <c r="AY1179" s="102"/>
      <c r="BA1179" s="102"/>
      <c r="BC1179" s="102"/>
      <c r="BE1179" s="102"/>
      <c r="BG1179" s="102"/>
      <c r="BI1179" s="102"/>
      <c r="BK1179" s="102"/>
      <c r="BM1179" s="102"/>
      <c r="BO1179" s="102"/>
      <c r="BQ1179" s="102"/>
      <c r="BS1179" s="102"/>
      <c r="BU1179" s="102"/>
      <c r="BW1179" s="102"/>
      <c r="BY1179" s="102"/>
      <c r="CA1179" s="102"/>
      <c r="CC1179" s="102"/>
      <c r="CE1179" s="102"/>
      <c r="CG1179" s="102"/>
      <c r="CI1179" s="102"/>
      <c r="CK1179" s="102"/>
      <c r="CM1179" s="102"/>
      <c r="CO1179" s="102"/>
      <c r="CQ1179" s="102"/>
      <c r="CS1179" s="102"/>
      <c r="CU1179" s="102"/>
      <c r="CW1179" s="102"/>
      <c r="CY1179" s="102"/>
      <c r="DA1179" s="102"/>
      <c r="DC1179" s="102"/>
      <c r="DE1179" s="102"/>
      <c r="DG1179" s="102"/>
      <c r="DI1179" s="102"/>
      <c r="DK1179" s="102"/>
      <c r="DM1179" s="102"/>
      <c r="DO1179" s="102"/>
      <c r="DQ1179" s="102"/>
      <c r="DS1179" s="102"/>
      <c r="DU1179" s="102"/>
      <c r="DW1179" s="102"/>
      <c r="DY1179" s="102"/>
      <c r="EA1179" s="102"/>
      <c r="EC1179" s="102"/>
      <c r="EE1179" s="102"/>
      <c r="EG1179" s="102"/>
      <c r="EI1179" s="102"/>
      <c r="EK1179" s="102"/>
      <c r="EM1179" s="102"/>
      <c r="EO1179" s="102"/>
      <c r="EQ1179" s="102"/>
      <c r="ES1179" s="102"/>
      <c r="EU1179" s="102"/>
      <c r="EW1179" s="102"/>
      <c r="EY1179" s="102"/>
      <c r="FA1179" s="102"/>
      <c r="FC1179" s="102"/>
      <c r="FE1179" s="102"/>
      <c r="FG1179" s="102"/>
      <c r="FI1179" s="102"/>
      <c r="FK1179" s="102"/>
      <c r="FM1179" s="102"/>
      <c r="FO1179" s="102"/>
      <c r="FQ1179" s="102"/>
      <c r="FS1179" s="102"/>
      <c r="FU1179" s="102"/>
      <c r="FW1179" s="102"/>
      <c r="FY1179" s="102"/>
      <c r="GA1179" s="102"/>
      <c r="GC1179" s="102"/>
      <c r="GE1179" s="102"/>
      <c r="GG1179" s="102"/>
      <c r="GI1179" s="102"/>
      <c r="GK1179" s="102"/>
      <c r="GM1179" s="102"/>
      <c r="GO1179" s="102"/>
      <c r="GQ1179" s="102"/>
      <c r="GS1179" s="102"/>
      <c r="GU1179" s="102"/>
      <c r="GW1179" s="102"/>
      <c r="GY1179" s="102"/>
      <c r="HA1179" s="102"/>
      <c r="HC1179" s="102"/>
      <c r="HE1179" s="102"/>
      <c r="HG1179" s="102"/>
      <c r="HI1179" s="102"/>
      <c r="HK1179" s="102"/>
      <c r="HM1179" s="102"/>
      <c r="HO1179" s="102"/>
      <c r="HQ1179" s="102"/>
      <c r="HS1179" s="102"/>
      <c r="HU1179" s="102"/>
      <c r="HW1179" s="102"/>
      <c r="HY1179" s="102"/>
      <c r="IA1179" s="102"/>
      <c r="IC1179" s="102"/>
      <c r="IE1179" s="102"/>
      <c r="IG1179" s="102"/>
      <c r="II1179" s="102"/>
      <c r="IK1179" s="102"/>
      <c r="IM1179" s="102"/>
      <c r="IO1179" s="102"/>
      <c r="IQ1179" s="102"/>
      <c r="IS1179" s="102"/>
      <c r="IU1179" s="102"/>
      <c r="IV1179" s="59"/>
    </row>
    <row r="1180" spans="1:256" s="169" customFormat="1" ht="15.75">
      <c r="A1180" s="361"/>
      <c r="B1180" s="158"/>
      <c r="C1180" s="153">
        <v>4047</v>
      </c>
      <c r="D1180" s="51" t="s">
        <v>264</v>
      </c>
      <c r="E1180" s="57">
        <v>5655.92</v>
      </c>
      <c r="F1180" s="482">
        <v>5655.92</v>
      </c>
      <c r="G1180" s="121"/>
      <c r="H1180" s="120"/>
      <c r="I1180" s="362">
        <f t="shared" si="23"/>
        <v>100</v>
      </c>
      <c r="K1180" s="102"/>
      <c r="M1180" s="102"/>
      <c r="O1180" s="102"/>
      <c r="Q1180" s="102"/>
      <c r="S1180" s="102"/>
      <c r="U1180" s="102"/>
      <c r="W1180" s="102"/>
      <c r="Y1180" s="102"/>
      <c r="AA1180" s="102"/>
      <c r="AC1180" s="102"/>
      <c r="AE1180" s="102"/>
      <c r="AG1180" s="102"/>
      <c r="AI1180" s="102"/>
      <c r="AK1180" s="102"/>
      <c r="AM1180" s="102"/>
      <c r="AO1180" s="102"/>
      <c r="AQ1180" s="102"/>
      <c r="AS1180" s="102"/>
      <c r="AU1180" s="102"/>
      <c r="AW1180" s="102"/>
      <c r="AY1180" s="102"/>
      <c r="BA1180" s="102"/>
      <c r="BC1180" s="102"/>
      <c r="BE1180" s="102"/>
      <c r="BG1180" s="102"/>
      <c r="BI1180" s="102"/>
      <c r="BK1180" s="102"/>
      <c r="BM1180" s="102"/>
      <c r="BO1180" s="102"/>
      <c r="BQ1180" s="102"/>
      <c r="BS1180" s="102"/>
      <c r="BU1180" s="102"/>
      <c r="BW1180" s="102"/>
      <c r="BY1180" s="102"/>
      <c r="CA1180" s="102"/>
      <c r="CC1180" s="102"/>
      <c r="CE1180" s="102"/>
      <c r="CG1180" s="102"/>
      <c r="CI1180" s="102"/>
      <c r="CK1180" s="102"/>
      <c r="CM1180" s="102"/>
      <c r="CO1180" s="102"/>
      <c r="CQ1180" s="102"/>
      <c r="CS1180" s="102"/>
      <c r="CU1180" s="102"/>
      <c r="CW1180" s="102"/>
      <c r="CY1180" s="102"/>
      <c r="DA1180" s="102"/>
      <c r="DC1180" s="102"/>
      <c r="DE1180" s="102"/>
      <c r="DG1180" s="102"/>
      <c r="DI1180" s="102"/>
      <c r="DK1180" s="102"/>
      <c r="DM1180" s="102"/>
      <c r="DO1180" s="102"/>
      <c r="DQ1180" s="102"/>
      <c r="DS1180" s="102"/>
      <c r="DU1180" s="102"/>
      <c r="DW1180" s="102"/>
      <c r="DY1180" s="102"/>
      <c r="EA1180" s="102"/>
      <c r="EC1180" s="102"/>
      <c r="EE1180" s="102"/>
      <c r="EG1180" s="102"/>
      <c r="EI1180" s="102"/>
      <c r="EK1180" s="102"/>
      <c r="EM1180" s="102"/>
      <c r="EO1180" s="102"/>
      <c r="EQ1180" s="102"/>
      <c r="ES1180" s="102"/>
      <c r="EU1180" s="102"/>
      <c r="EW1180" s="102"/>
      <c r="EY1180" s="102"/>
      <c r="FA1180" s="102"/>
      <c r="FC1180" s="102"/>
      <c r="FE1180" s="102"/>
      <c r="FG1180" s="102"/>
      <c r="FI1180" s="102"/>
      <c r="FK1180" s="102"/>
      <c r="FM1180" s="102"/>
      <c r="FO1180" s="102"/>
      <c r="FQ1180" s="102"/>
      <c r="FS1180" s="102"/>
      <c r="FU1180" s="102"/>
      <c r="FW1180" s="102"/>
      <c r="FY1180" s="102"/>
      <c r="GA1180" s="102"/>
      <c r="GC1180" s="102"/>
      <c r="GE1180" s="102"/>
      <c r="GG1180" s="102"/>
      <c r="GI1180" s="102"/>
      <c r="GK1180" s="102"/>
      <c r="GM1180" s="102"/>
      <c r="GO1180" s="102"/>
      <c r="GQ1180" s="102"/>
      <c r="GS1180" s="102"/>
      <c r="GU1180" s="102"/>
      <c r="GW1180" s="102"/>
      <c r="GY1180" s="102"/>
      <c r="HA1180" s="102"/>
      <c r="HC1180" s="102"/>
      <c r="HE1180" s="102"/>
      <c r="HG1180" s="102"/>
      <c r="HI1180" s="102"/>
      <c r="HK1180" s="102"/>
      <c r="HM1180" s="102"/>
      <c r="HO1180" s="102"/>
      <c r="HQ1180" s="102"/>
      <c r="HS1180" s="102"/>
      <c r="HU1180" s="102"/>
      <c r="HW1180" s="102"/>
      <c r="HY1180" s="102"/>
      <c r="IA1180" s="102"/>
      <c r="IC1180" s="102"/>
      <c r="IE1180" s="102"/>
      <c r="IG1180" s="102"/>
      <c r="II1180" s="102"/>
      <c r="IK1180" s="102"/>
      <c r="IM1180" s="102"/>
      <c r="IO1180" s="102"/>
      <c r="IQ1180" s="102"/>
      <c r="IS1180" s="102"/>
      <c r="IU1180" s="102"/>
      <c r="IV1180" s="59"/>
    </row>
    <row r="1181" spans="1:256" s="169" customFormat="1" ht="15.75">
      <c r="A1181" s="361"/>
      <c r="B1181" s="158"/>
      <c r="C1181" s="153">
        <v>4049</v>
      </c>
      <c r="D1181" s="51" t="s">
        <v>264</v>
      </c>
      <c r="E1181" s="57">
        <v>299.43</v>
      </c>
      <c r="F1181" s="482">
        <v>299.43</v>
      </c>
      <c r="G1181" s="121"/>
      <c r="H1181" s="120"/>
      <c r="I1181" s="362">
        <f t="shared" si="23"/>
        <v>100</v>
      </c>
      <c r="K1181" s="102"/>
      <c r="M1181" s="102"/>
      <c r="O1181" s="102"/>
      <c r="Q1181" s="102"/>
      <c r="S1181" s="102"/>
      <c r="U1181" s="102"/>
      <c r="W1181" s="102"/>
      <c r="Y1181" s="102"/>
      <c r="AA1181" s="102"/>
      <c r="AC1181" s="102"/>
      <c r="AE1181" s="102"/>
      <c r="AG1181" s="102"/>
      <c r="AI1181" s="102"/>
      <c r="AK1181" s="102"/>
      <c r="AM1181" s="102"/>
      <c r="AO1181" s="102"/>
      <c r="AQ1181" s="102"/>
      <c r="AS1181" s="102"/>
      <c r="AU1181" s="102"/>
      <c r="AW1181" s="102"/>
      <c r="AY1181" s="102"/>
      <c r="BA1181" s="102"/>
      <c r="BC1181" s="102"/>
      <c r="BE1181" s="102"/>
      <c r="BG1181" s="102"/>
      <c r="BI1181" s="102"/>
      <c r="BK1181" s="102"/>
      <c r="BM1181" s="102"/>
      <c r="BO1181" s="102"/>
      <c r="BQ1181" s="102"/>
      <c r="BS1181" s="102"/>
      <c r="BU1181" s="102"/>
      <c r="BW1181" s="102"/>
      <c r="BY1181" s="102"/>
      <c r="CA1181" s="102"/>
      <c r="CC1181" s="102"/>
      <c r="CE1181" s="102"/>
      <c r="CG1181" s="102"/>
      <c r="CI1181" s="102"/>
      <c r="CK1181" s="102"/>
      <c r="CM1181" s="102"/>
      <c r="CO1181" s="102"/>
      <c r="CQ1181" s="102"/>
      <c r="CS1181" s="102"/>
      <c r="CU1181" s="102"/>
      <c r="CW1181" s="102"/>
      <c r="CY1181" s="102"/>
      <c r="DA1181" s="102"/>
      <c r="DC1181" s="102"/>
      <c r="DE1181" s="102"/>
      <c r="DG1181" s="102"/>
      <c r="DI1181" s="102"/>
      <c r="DK1181" s="102"/>
      <c r="DM1181" s="102"/>
      <c r="DO1181" s="102"/>
      <c r="DQ1181" s="102"/>
      <c r="DS1181" s="102"/>
      <c r="DU1181" s="102"/>
      <c r="DW1181" s="102"/>
      <c r="DY1181" s="102"/>
      <c r="EA1181" s="102"/>
      <c r="EC1181" s="102"/>
      <c r="EE1181" s="102"/>
      <c r="EG1181" s="102"/>
      <c r="EI1181" s="102"/>
      <c r="EK1181" s="102"/>
      <c r="EM1181" s="102"/>
      <c r="EO1181" s="102"/>
      <c r="EQ1181" s="102"/>
      <c r="ES1181" s="102"/>
      <c r="EU1181" s="102"/>
      <c r="EW1181" s="102"/>
      <c r="EY1181" s="102"/>
      <c r="FA1181" s="102"/>
      <c r="FC1181" s="102"/>
      <c r="FE1181" s="102"/>
      <c r="FG1181" s="102"/>
      <c r="FI1181" s="102"/>
      <c r="FK1181" s="102"/>
      <c r="FM1181" s="102"/>
      <c r="FO1181" s="102"/>
      <c r="FQ1181" s="102"/>
      <c r="FS1181" s="102"/>
      <c r="FU1181" s="102"/>
      <c r="FW1181" s="102"/>
      <c r="FY1181" s="102"/>
      <c r="GA1181" s="102"/>
      <c r="GC1181" s="102"/>
      <c r="GE1181" s="102"/>
      <c r="GG1181" s="102"/>
      <c r="GI1181" s="102"/>
      <c r="GK1181" s="102"/>
      <c r="GM1181" s="102"/>
      <c r="GO1181" s="102"/>
      <c r="GQ1181" s="102"/>
      <c r="GS1181" s="102"/>
      <c r="GU1181" s="102"/>
      <c r="GW1181" s="102"/>
      <c r="GY1181" s="102"/>
      <c r="HA1181" s="102"/>
      <c r="HC1181" s="102"/>
      <c r="HE1181" s="102"/>
      <c r="HG1181" s="102"/>
      <c r="HI1181" s="102"/>
      <c r="HK1181" s="102"/>
      <c r="HM1181" s="102"/>
      <c r="HO1181" s="102"/>
      <c r="HQ1181" s="102"/>
      <c r="HS1181" s="102"/>
      <c r="HU1181" s="102"/>
      <c r="HW1181" s="102"/>
      <c r="HY1181" s="102"/>
      <c r="IA1181" s="102"/>
      <c r="IC1181" s="102"/>
      <c r="IE1181" s="102"/>
      <c r="IG1181" s="102"/>
      <c r="II1181" s="102"/>
      <c r="IK1181" s="102"/>
      <c r="IM1181" s="102"/>
      <c r="IO1181" s="102"/>
      <c r="IQ1181" s="102"/>
      <c r="IS1181" s="102"/>
      <c r="IU1181" s="102"/>
      <c r="IV1181" s="59"/>
    </row>
    <row r="1182" spans="1:256" s="169" customFormat="1" ht="15.75">
      <c r="A1182" s="361"/>
      <c r="B1182" s="572"/>
      <c r="C1182" s="153">
        <v>4117</v>
      </c>
      <c r="D1182" s="488" t="s">
        <v>223</v>
      </c>
      <c r="E1182" s="721">
        <v>17416.13</v>
      </c>
      <c r="F1182" s="484">
        <v>3684.47</v>
      </c>
      <c r="G1182" s="120"/>
      <c r="H1182" s="120"/>
      <c r="I1182" s="438">
        <f aca="true" t="shared" si="24" ref="I1182:I1191">SUM(F1182/E1182*100)</f>
        <v>21.155503547573424</v>
      </c>
      <c r="K1182" s="102"/>
      <c r="M1182" s="102"/>
      <c r="O1182" s="102"/>
      <c r="Q1182" s="102"/>
      <c r="S1182" s="102"/>
      <c r="U1182" s="102"/>
      <c r="W1182" s="102"/>
      <c r="Y1182" s="102"/>
      <c r="AA1182" s="102"/>
      <c r="AC1182" s="102"/>
      <c r="AE1182" s="102"/>
      <c r="AG1182" s="102"/>
      <c r="AI1182" s="102"/>
      <c r="AK1182" s="102"/>
      <c r="AM1182" s="102"/>
      <c r="AO1182" s="102"/>
      <c r="AQ1182" s="102"/>
      <c r="AS1182" s="102"/>
      <c r="AU1182" s="102"/>
      <c r="AW1182" s="102"/>
      <c r="AY1182" s="102"/>
      <c r="BA1182" s="102"/>
      <c r="BC1182" s="102"/>
      <c r="BE1182" s="102"/>
      <c r="BG1182" s="102"/>
      <c r="BI1182" s="102"/>
      <c r="BK1182" s="102"/>
      <c r="BM1182" s="102"/>
      <c r="BO1182" s="102"/>
      <c r="BQ1182" s="102"/>
      <c r="BS1182" s="102"/>
      <c r="BU1182" s="102"/>
      <c r="BW1182" s="102"/>
      <c r="BY1182" s="102"/>
      <c r="CA1182" s="102"/>
      <c r="CC1182" s="102"/>
      <c r="CE1182" s="102"/>
      <c r="CG1182" s="102"/>
      <c r="CI1182" s="102"/>
      <c r="CK1182" s="102"/>
      <c r="CM1182" s="102"/>
      <c r="CO1182" s="102"/>
      <c r="CQ1182" s="102"/>
      <c r="CS1182" s="102"/>
      <c r="CU1182" s="102"/>
      <c r="CW1182" s="102"/>
      <c r="CY1182" s="102"/>
      <c r="DA1182" s="102"/>
      <c r="DC1182" s="102"/>
      <c r="DE1182" s="102"/>
      <c r="DG1182" s="102"/>
      <c r="DI1182" s="102"/>
      <c r="DK1182" s="102"/>
      <c r="DM1182" s="102"/>
      <c r="DO1182" s="102"/>
      <c r="DQ1182" s="102"/>
      <c r="DS1182" s="102"/>
      <c r="DU1182" s="102"/>
      <c r="DW1182" s="102"/>
      <c r="DY1182" s="102"/>
      <c r="EA1182" s="102"/>
      <c r="EC1182" s="102"/>
      <c r="EE1182" s="102"/>
      <c r="EG1182" s="102"/>
      <c r="EI1182" s="102"/>
      <c r="EK1182" s="102"/>
      <c r="EM1182" s="102"/>
      <c r="EO1182" s="102"/>
      <c r="EQ1182" s="102"/>
      <c r="ES1182" s="102"/>
      <c r="EU1182" s="102"/>
      <c r="EW1182" s="102"/>
      <c r="EY1182" s="102"/>
      <c r="FA1182" s="102"/>
      <c r="FC1182" s="102"/>
      <c r="FE1182" s="102"/>
      <c r="FG1182" s="102"/>
      <c r="FI1182" s="102"/>
      <c r="FK1182" s="102"/>
      <c r="FM1182" s="102"/>
      <c r="FO1182" s="102"/>
      <c r="FQ1182" s="102"/>
      <c r="FS1182" s="102"/>
      <c r="FU1182" s="102"/>
      <c r="FW1182" s="102"/>
      <c r="FY1182" s="102"/>
      <c r="GA1182" s="102"/>
      <c r="GC1182" s="102"/>
      <c r="GE1182" s="102"/>
      <c r="GG1182" s="102"/>
      <c r="GI1182" s="102"/>
      <c r="GK1182" s="102"/>
      <c r="GM1182" s="102"/>
      <c r="GO1182" s="102"/>
      <c r="GQ1182" s="102"/>
      <c r="GS1182" s="102"/>
      <c r="GU1182" s="102"/>
      <c r="GW1182" s="102"/>
      <c r="GY1182" s="102"/>
      <c r="HA1182" s="102"/>
      <c r="HC1182" s="102"/>
      <c r="HE1182" s="102"/>
      <c r="HG1182" s="102"/>
      <c r="HI1182" s="102"/>
      <c r="HK1182" s="102"/>
      <c r="HM1182" s="102"/>
      <c r="HO1182" s="102"/>
      <c r="HQ1182" s="102"/>
      <c r="HS1182" s="102"/>
      <c r="HU1182" s="102"/>
      <c r="HW1182" s="102"/>
      <c r="HY1182" s="102"/>
      <c r="IA1182" s="102"/>
      <c r="IC1182" s="102"/>
      <c r="IE1182" s="102"/>
      <c r="IG1182" s="102"/>
      <c r="II1182" s="102"/>
      <c r="IK1182" s="102"/>
      <c r="IM1182" s="102"/>
      <c r="IO1182" s="102"/>
      <c r="IQ1182" s="102"/>
      <c r="IS1182" s="102"/>
      <c r="IU1182" s="102"/>
      <c r="IV1182" s="59"/>
    </row>
    <row r="1183" spans="1:256" s="169" customFormat="1" ht="15.75">
      <c r="A1183" s="361"/>
      <c r="B1183" s="572"/>
      <c r="C1183" s="153">
        <v>4119</v>
      </c>
      <c r="D1183" s="488" t="s">
        <v>223</v>
      </c>
      <c r="E1183" s="721">
        <v>1510.86</v>
      </c>
      <c r="F1183" s="484">
        <v>195.1</v>
      </c>
      <c r="G1183" s="120"/>
      <c r="H1183" s="120"/>
      <c r="I1183" s="438">
        <f t="shared" si="24"/>
        <v>12.913175277656435</v>
      </c>
      <c r="K1183" s="102"/>
      <c r="M1183" s="102"/>
      <c r="O1183" s="102"/>
      <c r="Q1183" s="102"/>
      <c r="S1183" s="102"/>
      <c r="U1183" s="102"/>
      <c r="W1183" s="102"/>
      <c r="Y1183" s="102"/>
      <c r="AA1183" s="102"/>
      <c r="AC1183" s="102"/>
      <c r="AE1183" s="102"/>
      <c r="AG1183" s="102"/>
      <c r="AI1183" s="102"/>
      <c r="AK1183" s="102"/>
      <c r="AM1183" s="102"/>
      <c r="AO1183" s="102"/>
      <c r="AQ1183" s="102"/>
      <c r="AS1183" s="102"/>
      <c r="AU1183" s="102"/>
      <c r="AW1183" s="102"/>
      <c r="AY1183" s="102"/>
      <c r="BA1183" s="102"/>
      <c r="BC1183" s="102"/>
      <c r="BE1183" s="102"/>
      <c r="BG1183" s="102"/>
      <c r="BI1183" s="102"/>
      <c r="BK1183" s="102"/>
      <c r="BM1183" s="102"/>
      <c r="BO1183" s="102"/>
      <c r="BQ1183" s="102"/>
      <c r="BS1183" s="102"/>
      <c r="BU1183" s="102"/>
      <c r="BW1183" s="102"/>
      <c r="BY1183" s="102"/>
      <c r="CA1183" s="102"/>
      <c r="CC1183" s="102"/>
      <c r="CE1183" s="102"/>
      <c r="CG1183" s="102"/>
      <c r="CI1183" s="102"/>
      <c r="CK1183" s="102"/>
      <c r="CM1183" s="102"/>
      <c r="CO1183" s="102"/>
      <c r="CQ1183" s="102"/>
      <c r="CS1183" s="102"/>
      <c r="CU1183" s="102"/>
      <c r="CW1183" s="102"/>
      <c r="CY1183" s="102"/>
      <c r="DA1183" s="102"/>
      <c r="DC1183" s="102"/>
      <c r="DE1183" s="102"/>
      <c r="DG1183" s="102"/>
      <c r="DI1183" s="102"/>
      <c r="DK1183" s="102"/>
      <c r="DM1183" s="102"/>
      <c r="DO1183" s="102"/>
      <c r="DQ1183" s="102"/>
      <c r="DS1183" s="102"/>
      <c r="DU1183" s="102"/>
      <c r="DW1183" s="102"/>
      <c r="DY1183" s="102"/>
      <c r="EA1183" s="102"/>
      <c r="EC1183" s="102"/>
      <c r="EE1183" s="102"/>
      <c r="EG1183" s="102"/>
      <c r="EI1183" s="102"/>
      <c r="EK1183" s="102"/>
      <c r="EM1183" s="102"/>
      <c r="EO1183" s="102"/>
      <c r="EQ1183" s="102"/>
      <c r="ES1183" s="102"/>
      <c r="EU1183" s="102"/>
      <c r="EW1183" s="102"/>
      <c r="EY1183" s="102"/>
      <c r="FA1183" s="102"/>
      <c r="FC1183" s="102"/>
      <c r="FE1183" s="102"/>
      <c r="FG1183" s="102"/>
      <c r="FI1183" s="102"/>
      <c r="FK1183" s="102"/>
      <c r="FM1183" s="102"/>
      <c r="FO1183" s="102"/>
      <c r="FQ1183" s="102"/>
      <c r="FS1183" s="102"/>
      <c r="FU1183" s="102"/>
      <c r="FW1183" s="102"/>
      <c r="FY1183" s="102"/>
      <c r="GA1183" s="102"/>
      <c r="GC1183" s="102"/>
      <c r="GE1183" s="102"/>
      <c r="GG1183" s="102"/>
      <c r="GI1183" s="102"/>
      <c r="GK1183" s="102"/>
      <c r="GM1183" s="102"/>
      <c r="GO1183" s="102"/>
      <c r="GQ1183" s="102"/>
      <c r="GS1183" s="102"/>
      <c r="GU1183" s="102"/>
      <c r="GW1183" s="102"/>
      <c r="GY1183" s="102"/>
      <c r="HA1183" s="102"/>
      <c r="HC1183" s="102"/>
      <c r="HE1183" s="102"/>
      <c r="HG1183" s="102"/>
      <c r="HI1183" s="102"/>
      <c r="HK1183" s="102"/>
      <c r="HM1183" s="102"/>
      <c r="HO1183" s="102"/>
      <c r="HQ1183" s="102"/>
      <c r="HS1183" s="102"/>
      <c r="HU1183" s="102"/>
      <c r="HW1183" s="102"/>
      <c r="HY1183" s="102"/>
      <c r="IA1183" s="102"/>
      <c r="IC1183" s="102"/>
      <c r="IE1183" s="102"/>
      <c r="IG1183" s="102"/>
      <c r="II1183" s="102"/>
      <c r="IK1183" s="102"/>
      <c r="IM1183" s="102"/>
      <c r="IO1183" s="102"/>
      <c r="IQ1183" s="102"/>
      <c r="IS1183" s="102"/>
      <c r="IU1183" s="102"/>
      <c r="IV1183" s="59"/>
    </row>
    <row r="1184" spans="1:256" s="169" customFormat="1" ht="15.75">
      <c r="A1184" s="361"/>
      <c r="B1184" s="572"/>
      <c r="C1184" s="153">
        <v>4127</v>
      </c>
      <c r="D1184" s="488" t="s">
        <v>224</v>
      </c>
      <c r="E1184" s="721">
        <v>2777.6</v>
      </c>
      <c r="F1184" s="484">
        <v>580.52</v>
      </c>
      <c r="G1184" s="120"/>
      <c r="H1184" s="120"/>
      <c r="I1184" s="438">
        <f t="shared" si="24"/>
        <v>20.900057603686637</v>
      </c>
      <c r="K1184" s="102"/>
      <c r="M1184" s="102"/>
      <c r="O1184" s="102"/>
      <c r="Q1184" s="102"/>
      <c r="S1184" s="102"/>
      <c r="U1184" s="102"/>
      <c r="W1184" s="102"/>
      <c r="Y1184" s="102"/>
      <c r="AA1184" s="102"/>
      <c r="AC1184" s="102"/>
      <c r="AE1184" s="102"/>
      <c r="AG1184" s="102"/>
      <c r="AI1184" s="102"/>
      <c r="AK1184" s="102"/>
      <c r="AM1184" s="102"/>
      <c r="AO1184" s="102"/>
      <c r="AQ1184" s="102"/>
      <c r="AS1184" s="102"/>
      <c r="AU1184" s="102"/>
      <c r="AW1184" s="102"/>
      <c r="AY1184" s="102"/>
      <c r="BA1184" s="102"/>
      <c r="BC1184" s="102"/>
      <c r="BE1184" s="102"/>
      <c r="BG1184" s="102"/>
      <c r="BI1184" s="102"/>
      <c r="BK1184" s="102"/>
      <c r="BM1184" s="102"/>
      <c r="BO1184" s="102"/>
      <c r="BQ1184" s="102"/>
      <c r="BS1184" s="102"/>
      <c r="BU1184" s="102"/>
      <c r="BW1184" s="102"/>
      <c r="BY1184" s="102"/>
      <c r="CA1184" s="102"/>
      <c r="CC1184" s="102"/>
      <c r="CE1184" s="102"/>
      <c r="CG1184" s="102"/>
      <c r="CI1184" s="102"/>
      <c r="CK1184" s="102"/>
      <c r="CM1184" s="102"/>
      <c r="CO1184" s="102"/>
      <c r="CQ1184" s="102"/>
      <c r="CS1184" s="102"/>
      <c r="CU1184" s="102"/>
      <c r="CW1184" s="102"/>
      <c r="CY1184" s="102"/>
      <c r="DA1184" s="102"/>
      <c r="DC1184" s="102"/>
      <c r="DE1184" s="102"/>
      <c r="DG1184" s="102"/>
      <c r="DI1184" s="102"/>
      <c r="DK1184" s="102"/>
      <c r="DM1184" s="102"/>
      <c r="DO1184" s="102"/>
      <c r="DQ1184" s="102"/>
      <c r="DS1184" s="102"/>
      <c r="DU1184" s="102"/>
      <c r="DW1184" s="102"/>
      <c r="DY1184" s="102"/>
      <c r="EA1184" s="102"/>
      <c r="EC1184" s="102"/>
      <c r="EE1184" s="102"/>
      <c r="EG1184" s="102"/>
      <c r="EI1184" s="102"/>
      <c r="EK1184" s="102"/>
      <c r="EM1184" s="102"/>
      <c r="EO1184" s="102"/>
      <c r="EQ1184" s="102"/>
      <c r="ES1184" s="102"/>
      <c r="EU1184" s="102"/>
      <c r="EW1184" s="102"/>
      <c r="EY1184" s="102"/>
      <c r="FA1184" s="102"/>
      <c r="FC1184" s="102"/>
      <c r="FE1184" s="102"/>
      <c r="FG1184" s="102"/>
      <c r="FI1184" s="102"/>
      <c r="FK1184" s="102"/>
      <c r="FM1184" s="102"/>
      <c r="FO1184" s="102"/>
      <c r="FQ1184" s="102"/>
      <c r="FS1184" s="102"/>
      <c r="FU1184" s="102"/>
      <c r="FW1184" s="102"/>
      <c r="FY1184" s="102"/>
      <c r="GA1184" s="102"/>
      <c r="GC1184" s="102"/>
      <c r="GE1184" s="102"/>
      <c r="GG1184" s="102"/>
      <c r="GI1184" s="102"/>
      <c r="GK1184" s="102"/>
      <c r="GM1184" s="102"/>
      <c r="GO1184" s="102"/>
      <c r="GQ1184" s="102"/>
      <c r="GS1184" s="102"/>
      <c r="GU1184" s="102"/>
      <c r="GW1184" s="102"/>
      <c r="GY1184" s="102"/>
      <c r="HA1184" s="102"/>
      <c r="HC1184" s="102"/>
      <c r="HE1184" s="102"/>
      <c r="HG1184" s="102"/>
      <c r="HI1184" s="102"/>
      <c r="HK1184" s="102"/>
      <c r="HM1184" s="102"/>
      <c r="HO1184" s="102"/>
      <c r="HQ1184" s="102"/>
      <c r="HS1184" s="102"/>
      <c r="HU1184" s="102"/>
      <c r="HW1184" s="102"/>
      <c r="HY1184" s="102"/>
      <c r="IA1184" s="102"/>
      <c r="IC1184" s="102"/>
      <c r="IE1184" s="102"/>
      <c r="IG1184" s="102"/>
      <c r="II1184" s="102"/>
      <c r="IK1184" s="102"/>
      <c r="IM1184" s="102"/>
      <c r="IO1184" s="102"/>
      <c r="IQ1184" s="102"/>
      <c r="IS1184" s="102"/>
      <c r="IU1184" s="102"/>
      <c r="IV1184" s="59"/>
    </row>
    <row r="1185" spans="1:256" s="169" customFormat="1" ht="15.75">
      <c r="A1185" s="361"/>
      <c r="B1185" s="572"/>
      <c r="C1185" s="153">
        <v>4129</v>
      </c>
      <c r="D1185" s="488" t="s">
        <v>224</v>
      </c>
      <c r="E1185" s="721">
        <v>242.81</v>
      </c>
      <c r="F1185" s="484">
        <v>30.76</v>
      </c>
      <c r="G1185" s="120"/>
      <c r="H1185" s="120"/>
      <c r="I1185" s="438">
        <f t="shared" si="24"/>
        <v>12.668341501585603</v>
      </c>
      <c r="K1185" s="102"/>
      <c r="M1185" s="102"/>
      <c r="O1185" s="102"/>
      <c r="Q1185" s="102"/>
      <c r="S1185" s="102"/>
      <c r="U1185" s="102"/>
      <c r="W1185" s="102"/>
      <c r="Y1185" s="102"/>
      <c r="AA1185" s="102"/>
      <c r="AC1185" s="102"/>
      <c r="AE1185" s="102"/>
      <c r="AG1185" s="102"/>
      <c r="AI1185" s="102"/>
      <c r="AK1185" s="102"/>
      <c r="AM1185" s="102"/>
      <c r="AO1185" s="102"/>
      <c r="AQ1185" s="102"/>
      <c r="AS1185" s="102"/>
      <c r="AU1185" s="102"/>
      <c r="AW1185" s="102"/>
      <c r="AY1185" s="102"/>
      <c r="BA1185" s="102"/>
      <c r="BC1185" s="102"/>
      <c r="BE1185" s="102"/>
      <c r="BG1185" s="102"/>
      <c r="BI1185" s="102"/>
      <c r="BK1185" s="102"/>
      <c r="BM1185" s="102"/>
      <c r="BO1185" s="102"/>
      <c r="BQ1185" s="102"/>
      <c r="BS1185" s="102"/>
      <c r="BU1185" s="102"/>
      <c r="BW1185" s="102"/>
      <c r="BY1185" s="102"/>
      <c r="CA1185" s="102"/>
      <c r="CC1185" s="102"/>
      <c r="CE1185" s="102"/>
      <c r="CG1185" s="102"/>
      <c r="CI1185" s="102"/>
      <c r="CK1185" s="102"/>
      <c r="CM1185" s="102"/>
      <c r="CO1185" s="102"/>
      <c r="CQ1185" s="102"/>
      <c r="CS1185" s="102"/>
      <c r="CU1185" s="102"/>
      <c r="CW1185" s="102"/>
      <c r="CY1185" s="102"/>
      <c r="DA1185" s="102"/>
      <c r="DC1185" s="102"/>
      <c r="DE1185" s="102"/>
      <c r="DG1185" s="102"/>
      <c r="DI1185" s="102"/>
      <c r="DK1185" s="102"/>
      <c r="DM1185" s="102"/>
      <c r="DO1185" s="102"/>
      <c r="DQ1185" s="102"/>
      <c r="DS1185" s="102"/>
      <c r="DU1185" s="102"/>
      <c r="DW1185" s="102"/>
      <c r="DY1185" s="102"/>
      <c r="EA1185" s="102"/>
      <c r="EC1185" s="102"/>
      <c r="EE1185" s="102"/>
      <c r="EG1185" s="102"/>
      <c r="EI1185" s="102"/>
      <c r="EK1185" s="102"/>
      <c r="EM1185" s="102"/>
      <c r="EO1185" s="102"/>
      <c r="EQ1185" s="102"/>
      <c r="ES1185" s="102"/>
      <c r="EU1185" s="102"/>
      <c r="EW1185" s="102"/>
      <c r="EY1185" s="102"/>
      <c r="FA1185" s="102"/>
      <c r="FC1185" s="102"/>
      <c r="FE1185" s="102"/>
      <c r="FG1185" s="102"/>
      <c r="FI1185" s="102"/>
      <c r="FK1185" s="102"/>
      <c r="FM1185" s="102"/>
      <c r="FO1185" s="102"/>
      <c r="FQ1185" s="102"/>
      <c r="FS1185" s="102"/>
      <c r="FU1185" s="102"/>
      <c r="FW1185" s="102"/>
      <c r="FY1185" s="102"/>
      <c r="GA1185" s="102"/>
      <c r="GC1185" s="102"/>
      <c r="GE1185" s="102"/>
      <c r="GG1185" s="102"/>
      <c r="GI1185" s="102"/>
      <c r="GK1185" s="102"/>
      <c r="GM1185" s="102"/>
      <c r="GO1185" s="102"/>
      <c r="GQ1185" s="102"/>
      <c r="GS1185" s="102"/>
      <c r="GU1185" s="102"/>
      <c r="GW1185" s="102"/>
      <c r="GY1185" s="102"/>
      <c r="HA1185" s="102"/>
      <c r="HC1185" s="102"/>
      <c r="HE1185" s="102"/>
      <c r="HG1185" s="102"/>
      <c r="HI1185" s="102"/>
      <c r="HK1185" s="102"/>
      <c r="HM1185" s="102"/>
      <c r="HO1185" s="102"/>
      <c r="HQ1185" s="102"/>
      <c r="HS1185" s="102"/>
      <c r="HU1185" s="102"/>
      <c r="HW1185" s="102"/>
      <c r="HY1185" s="102"/>
      <c r="IA1185" s="102"/>
      <c r="IC1185" s="102"/>
      <c r="IE1185" s="102"/>
      <c r="IG1185" s="102"/>
      <c r="II1185" s="102"/>
      <c r="IK1185" s="102"/>
      <c r="IM1185" s="102"/>
      <c r="IO1185" s="102"/>
      <c r="IQ1185" s="102"/>
      <c r="IS1185" s="102"/>
      <c r="IU1185" s="102"/>
      <c r="IV1185" s="59"/>
    </row>
    <row r="1186" spans="1:9" s="59" customFormat="1" ht="15.75">
      <c r="A1186" s="361"/>
      <c r="B1186" s="346"/>
      <c r="C1186" s="153">
        <v>4177</v>
      </c>
      <c r="D1186" s="488" t="s">
        <v>225</v>
      </c>
      <c r="E1186" s="721">
        <v>64689.27</v>
      </c>
      <c r="F1186" s="482">
        <v>0</v>
      </c>
      <c r="G1186" s="166"/>
      <c r="H1186" s="167"/>
      <c r="I1186" s="362">
        <f t="shared" si="24"/>
        <v>0</v>
      </c>
    </row>
    <row r="1187" spans="1:9" s="59" customFormat="1" ht="15.75">
      <c r="A1187" s="361"/>
      <c r="B1187" s="346"/>
      <c r="C1187" s="153">
        <v>4179</v>
      </c>
      <c r="D1187" s="488" t="s">
        <v>225</v>
      </c>
      <c r="E1187" s="721">
        <v>7311.21</v>
      </c>
      <c r="F1187" s="482">
        <v>0</v>
      </c>
      <c r="G1187" s="166"/>
      <c r="H1187" s="167"/>
      <c r="I1187" s="362">
        <f t="shared" si="24"/>
        <v>0</v>
      </c>
    </row>
    <row r="1188" spans="1:256" s="169" customFormat="1" ht="15.75">
      <c r="A1188" s="361"/>
      <c r="B1188" s="572"/>
      <c r="C1188" s="153">
        <v>4217</v>
      </c>
      <c r="D1188" s="488" t="s">
        <v>226</v>
      </c>
      <c r="E1188" s="721">
        <v>17707.68</v>
      </c>
      <c r="F1188" s="484">
        <v>1357.55</v>
      </c>
      <c r="G1188" s="120"/>
      <c r="H1188" s="120"/>
      <c r="I1188" s="438">
        <f t="shared" si="24"/>
        <v>7.666447552700297</v>
      </c>
      <c r="K1188" s="102"/>
      <c r="M1188" s="102"/>
      <c r="O1188" s="102"/>
      <c r="Q1188" s="102"/>
      <c r="S1188" s="102"/>
      <c r="U1188" s="102"/>
      <c r="W1188" s="102"/>
      <c r="Y1188" s="102"/>
      <c r="AA1188" s="102"/>
      <c r="AC1188" s="102"/>
      <c r="AE1188" s="102"/>
      <c r="AG1188" s="102"/>
      <c r="AI1188" s="102"/>
      <c r="AK1188" s="102"/>
      <c r="AM1188" s="102"/>
      <c r="AO1188" s="102"/>
      <c r="AQ1188" s="102"/>
      <c r="AS1188" s="102"/>
      <c r="AU1188" s="102"/>
      <c r="AW1188" s="102"/>
      <c r="AY1188" s="102"/>
      <c r="BA1188" s="102"/>
      <c r="BC1188" s="102"/>
      <c r="BE1188" s="102"/>
      <c r="BG1188" s="102"/>
      <c r="BI1188" s="102"/>
      <c r="BK1188" s="102"/>
      <c r="BM1188" s="102"/>
      <c r="BO1188" s="102"/>
      <c r="BQ1188" s="102"/>
      <c r="BS1188" s="102"/>
      <c r="BU1188" s="102"/>
      <c r="BW1188" s="102"/>
      <c r="BY1188" s="102"/>
      <c r="CA1188" s="102"/>
      <c r="CC1188" s="102"/>
      <c r="CE1188" s="102"/>
      <c r="CG1188" s="102"/>
      <c r="CI1188" s="102"/>
      <c r="CK1188" s="102"/>
      <c r="CM1188" s="102"/>
      <c r="CO1188" s="102"/>
      <c r="CQ1188" s="102"/>
      <c r="CS1188" s="102"/>
      <c r="CU1188" s="102"/>
      <c r="CW1188" s="102"/>
      <c r="CY1188" s="102"/>
      <c r="DA1188" s="102"/>
      <c r="DC1188" s="102"/>
      <c r="DE1188" s="102"/>
      <c r="DG1188" s="102"/>
      <c r="DI1188" s="102"/>
      <c r="DK1188" s="102"/>
      <c r="DM1188" s="102"/>
      <c r="DO1188" s="102"/>
      <c r="DQ1188" s="102"/>
      <c r="DS1188" s="102"/>
      <c r="DU1188" s="102"/>
      <c r="DW1188" s="102"/>
      <c r="DY1188" s="102"/>
      <c r="EA1188" s="102"/>
      <c r="EC1188" s="102"/>
      <c r="EE1188" s="102"/>
      <c r="EG1188" s="102"/>
      <c r="EI1188" s="102"/>
      <c r="EK1188" s="102"/>
      <c r="EM1188" s="102"/>
      <c r="EO1188" s="102"/>
      <c r="EQ1188" s="102"/>
      <c r="ES1188" s="102"/>
      <c r="EU1188" s="102"/>
      <c r="EW1188" s="102"/>
      <c r="EY1188" s="102"/>
      <c r="FA1188" s="102"/>
      <c r="FC1188" s="102"/>
      <c r="FE1188" s="102"/>
      <c r="FG1188" s="102"/>
      <c r="FI1188" s="102"/>
      <c r="FK1188" s="102"/>
      <c r="FM1188" s="102"/>
      <c r="FO1188" s="102"/>
      <c r="FQ1188" s="102"/>
      <c r="FS1188" s="102"/>
      <c r="FU1188" s="102"/>
      <c r="FW1188" s="102"/>
      <c r="FY1188" s="102"/>
      <c r="GA1188" s="102"/>
      <c r="GC1188" s="102"/>
      <c r="GE1188" s="102"/>
      <c r="GG1188" s="102"/>
      <c r="GI1188" s="102"/>
      <c r="GK1188" s="102"/>
      <c r="GM1188" s="102"/>
      <c r="GO1188" s="102"/>
      <c r="GQ1188" s="102"/>
      <c r="GS1188" s="102"/>
      <c r="GU1188" s="102"/>
      <c r="GW1188" s="102"/>
      <c r="GY1188" s="102"/>
      <c r="HA1188" s="102"/>
      <c r="HC1188" s="102"/>
      <c r="HE1188" s="102"/>
      <c r="HG1188" s="102"/>
      <c r="HI1188" s="102"/>
      <c r="HK1188" s="102"/>
      <c r="HM1188" s="102"/>
      <c r="HO1188" s="102"/>
      <c r="HQ1188" s="102"/>
      <c r="HS1188" s="102"/>
      <c r="HU1188" s="102"/>
      <c r="HW1188" s="102"/>
      <c r="HY1188" s="102"/>
      <c r="IA1188" s="102"/>
      <c r="IC1188" s="102"/>
      <c r="IE1188" s="102"/>
      <c r="IG1188" s="102"/>
      <c r="II1188" s="102"/>
      <c r="IK1188" s="102"/>
      <c r="IM1188" s="102"/>
      <c r="IO1188" s="102"/>
      <c r="IQ1188" s="102"/>
      <c r="IS1188" s="102"/>
      <c r="IU1188" s="102"/>
      <c r="IV1188" s="59"/>
    </row>
    <row r="1189" spans="1:256" s="169" customFormat="1" ht="15.75">
      <c r="A1189" s="361"/>
      <c r="B1189" s="572"/>
      <c r="C1189" s="153">
        <v>4219</v>
      </c>
      <c r="D1189" s="488" t="s">
        <v>226</v>
      </c>
      <c r="E1189" s="721">
        <v>1338.52</v>
      </c>
      <c r="F1189" s="484">
        <v>61.29</v>
      </c>
      <c r="G1189" s="120"/>
      <c r="H1189" s="120"/>
      <c r="I1189" s="438">
        <f t="shared" si="24"/>
        <v>4.5789379314466725</v>
      </c>
      <c r="K1189" s="102"/>
      <c r="M1189" s="102"/>
      <c r="O1189" s="102"/>
      <c r="Q1189" s="102"/>
      <c r="S1189" s="102"/>
      <c r="U1189" s="102"/>
      <c r="W1189" s="102"/>
      <c r="Y1189" s="102"/>
      <c r="AA1189" s="102"/>
      <c r="AC1189" s="102"/>
      <c r="AE1189" s="102"/>
      <c r="AG1189" s="102"/>
      <c r="AI1189" s="102"/>
      <c r="AK1189" s="102"/>
      <c r="AM1189" s="102"/>
      <c r="AO1189" s="102"/>
      <c r="AQ1189" s="102"/>
      <c r="AS1189" s="102"/>
      <c r="AU1189" s="102"/>
      <c r="AW1189" s="102"/>
      <c r="AY1189" s="102"/>
      <c r="BA1189" s="102"/>
      <c r="BC1189" s="102"/>
      <c r="BE1189" s="102"/>
      <c r="BG1189" s="102"/>
      <c r="BI1189" s="102"/>
      <c r="BK1189" s="102"/>
      <c r="BM1189" s="102"/>
      <c r="BO1189" s="102"/>
      <c r="BQ1189" s="102"/>
      <c r="BS1189" s="102"/>
      <c r="BU1189" s="102"/>
      <c r="BW1189" s="102"/>
      <c r="BY1189" s="102"/>
      <c r="CA1189" s="102"/>
      <c r="CC1189" s="102"/>
      <c r="CE1189" s="102"/>
      <c r="CG1189" s="102"/>
      <c r="CI1189" s="102"/>
      <c r="CK1189" s="102"/>
      <c r="CM1189" s="102"/>
      <c r="CO1189" s="102"/>
      <c r="CQ1189" s="102"/>
      <c r="CS1189" s="102"/>
      <c r="CU1189" s="102"/>
      <c r="CW1189" s="102"/>
      <c r="CY1189" s="102"/>
      <c r="DA1189" s="102"/>
      <c r="DC1189" s="102"/>
      <c r="DE1189" s="102"/>
      <c r="DG1189" s="102"/>
      <c r="DI1189" s="102"/>
      <c r="DK1189" s="102"/>
      <c r="DM1189" s="102"/>
      <c r="DO1189" s="102"/>
      <c r="DQ1189" s="102"/>
      <c r="DS1189" s="102"/>
      <c r="DU1189" s="102"/>
      <c r="DW1189" s="102"/>
      <c r="DY1189" s="102"/>
      <c r="EA1189" s="102"/>
      <c r="EC1189" s="102"/>
      <c r="EE1189" s="102"/>
      <c r="EG1189" s="102"/>
      <c r="EI1189" s="102"/>
      <c r="EK1189" s="102"/>
      <c r="EM1189" s="102"/>
      <c r="EO1189" s="102"/>
      <c r="EQ1189" s="102"/>
      <c r="ES1189" s="102"/>
      <c r="EU1189" s="102"/>
      <c r="EW1189" s="102"/>
      <c r="EY1189" s="102"/>
      <c r="FA1189" s="102"/>
      <c r="FC1189" s="102"/>
      <c r="FE1189" s="102"/>
      <c r="FG1189" s="102"/>
      <c r="FI1189" s="102"/>
      <c r="FK1189" s="102"/>
      <c r="FM1189" s="102"/>
      <c r="FO1189" s="102"/>
      <c r="FQ1189" s="102"/>
      <c r="FS1189" s="102"/>
      <c r="FU1189" s="102"/>
      <c r="FW1189" s="102"/>
      <c r="FY1189" s="102"/>
      <c r="GA1189" s="102"/>
      <c r="GC1189" s="102"/>
      <c r="GE1189" s="102"/>
      <c r="GG1189" s="102"/>
      <c r="GI1189" s="102"/>
      <c r="GK1189" s="102"/>
      <c r="GM1189" s="102"/>
      <c r="GO1189" s="102"/>
      <c r="GQ1189" s="102"/>
      <c r="GS1189" s="102"/>
      <c r="GU1189" s="102"/>
      <c r="GW1189" s="102"/>
      <c r="GY1189" s="102"/>
      <c r="HA1189" s="102"/>
      <c r="HC1189" s="102"/>
      <c r="HE1189" s="102"/>
      <c r="HG1189" s="102"/>
      <c r="HI1189" s="102"/>
      <c r="HK1189" s="102"/>
      <c r="HM1189" s="102"/>
      <c r="HO1189" s="102"/>
      <c r="HQ1189" s="102"/>
      <c r="HS1189" s="102"/>
      <c r="HU1189" s="102"/>
      <c r="HW1189" s="102"/>
      <c r="HY1189" s="102"/>
      <c r="IA1189" s="102"/>
      <c r="IC1189" s="102"/>
      <c r="IE1189" s="102"/>
      <c r="IG1189" s="102"/>
      <c r="II1189" s="102"/>
      <c r="IK1189" s="102"/>
      <c r="IM1189" s="102"/>
      <c r="IO1189" s="102"/>
      <c r="IQ1189" s="102"/>
      <c r="IS1189" s="102"/>
      <c r="IU1189" s="102"/>
      <c r="IV1189" s="59"/>
    </row>
    <row r="1190" spans="1:9" s="59" customFormat="1" ht="15.75">
      <c r="A1190" s="361" t="s">
        <v>32</v>
      </c>
      <c r="B1190" s="346"/>
      <c r="C1190" s="153">
        <v>4287</v>
      </c>
      <c r="D1190" s="488" t="s">
        <v>265</v>
      </c>
      <c r="E1190" s="57">
        <v>97.18</v>
      </c>
      <c r="F1190" s="482">
        <v>0</v>
      </c>
      <c r="G1190" s="167"/>
      <c r="H1190" s="167"/>
      <c r="I1190" s="438">
        <f t="shared" si="24"/>
        <v>0</v>
      </c>
    </row>
    <row r="1191" spans="1:9" s="59" customFormat="1" ht="15.75">
      <c r="A1191" s="361" t="s">
        <v>32</v>
      </c>
      <c r="B1191" s="346"/>
      <c r="C1191" s="153">
        <v>4289</v>
      </c>
      <c r="D1191" s="488" t="s">
        <v>265</v>
      </c>
      <c r="E1191" s="57">
        <v>5.14</v>
      </c>
      <c r="F1191" s="482">
        <v>0</v>
      </c>
      <c r="G1191" s="167"/>
      <c r="H1191" s="167"/>
      <c r="I1191" s="438">
        <f t="shared" si="24"/>
        <v>0</v>
      </c>
    </row>
    <row r="1192" spans="1:256" s="169" customFormat="1" ht="15" customHeight="1">
      <c r="A1192" s="361"/>
      <c r="B1192" s="572"/>
      <c r="C1192" s="153">
        <v>4297</v>
      </c>
      <c r="D1192" s="488" t="s">
        <v>431</v>
      </c>
      <c r="E1192" s="721"/>
      <c r="F1192" s="484"/>
      <c r="G1192" s="120"/>
      <c r="H1192" s="120"/>
      <c r="I1192" s="438"/>
      <c r="K1192" s="102"/>
      <c r="M1192" s="102"/>
      <c r="O1192" s="102"/>
      <c r="Q1192" s="102"/>
      <c r="S1192" s="102"/>
      <c r="U1192" s="102"/>
      <c r="W1192" s="102"/>
      <c r="Y1192" s="102"/>
      <c r="AA1192" s="102"/>
      <c r="AC1192" s="102"/>
      <c r="AE1192" s="102"/>
      <c r="AG1192" s="102"/>
      <c r="AI1192" s="102"/>
      <c r="AK1192" s="102"/>
      <c r="AM1192" s="102"/>
      <c r="AO1192" s="102"/>
      <c r="AQ1192" s="102"/>
      <c r="AS1192" s="102"/>
      <c r="AU1192" s="102"/>
      <c r="AW1192" s="102"/>
      <c r="AY1192" s="102"/>
      <c r="BA1192" s="102"/>
      <c r="BC1192" s="102"/>
      <c r="BE1192" s="102"/>
      <c r="BG1192" s="102"/>
      <c r="BI1192" s="102"/>
      <c r="BK1192" s="102"/>
      <c r="BM1192" s="102"/>
      <c r="BO1192" s="102"/>
      <c r="BQ1192" s="102"/>
      <c r="BS1192" s="102"/>
      <c r="BU1192" s="102"/>
      <c r="BW1192" s="102"/>
      <c r="BY1192" s="102"/>
      <c r="CA1192" s="102"/>
      <c r="CC1192" s="102"/>
      <c r="CE1192" s="102"/>
      <c r="CG1192" s="102"/>
      <c r="CI1192" s="102"/>
      <c r="CK1192" s="102"/>
      <c r="CM1192" s="102"/>
      <c r="CO1192" s="102"/>
      <c r="CQ1192" s="102"/>
      <c r="CS1192" s="102"/>
      <c r="CU1192" s="102"/>
      <c r="CW1192" s="102"/>
      <c r="CY1192" s="102"/>
      <c r="DA1192" s="102"/>
      <c r="DC1192" s="102"/>
      <c r="DE1192" s="102"/>
      <c r="DG1192" s="102"/>
      <c r="DI1192" s="102"/>
      <c r="DK1192" s="102"/>
      <c r="DM1192" s="102"/>
      <c r="DO1192" s="102"/>
      <c r="DQ1192" s="102"/>
      <c r="DS1192" s="102"/>
      <c r="DU1192" s="102"/>
      <c r="DW1192" s="102"/>
      <c r="DY1192" s="102"/>
      <c r="EA1192" s="102"/>
      <c r="EC1192" s="102"/>
      <c r="EE1192" s="102"/>
      <c r="EG1192" s="102"/>
      <c r="EI1192" s="102"/>
      <c r="EK1192" s="102"/>
      <c r="EM1192" s="102"/>
      <c r="EO1192" s="102"/>
      <c r="EQ1192" s="102"/>
      <c r="ES1192" s="102"/>
      <c r="EU1192" s="102"/>
      <c r="EW1192" s="102"/>
      <c r="EY1192" s="102"/>
      <c r="FA1192" s="102"/>
      <c r="FC1192" s="102"/>
      <c r="FE1192" s="102"/>
      <c r="FG1192" s="102"/>
      <c r="FI1192" s="102"/>
      <c r="FK1192" s="102"/>
      <c r="FM1192" s="102"/>
      <c r="FO1192" s="102"/>
      <c r="FQ1192" s="102"/>
      <c r="FS1192" s="102"/>
      <c r="FU1192" s="102"/>
      <c r="FW1192" s="102"/>
      <c r="FY1192" s="102"/>
      <c r="GA1192" s="102"/>
      <c r="GC1192" s="102"/>
      <c r="GE1192" s="102"/>
      <c r="GG1192" s="102"/>
      <c r="GI1192" s="102"/>
      <c r="GK1192" s="102"/>
      <c r="GM1192" s="102"/>
      <c r="GO1192" s="102"/>
      <c r="GQ1192" s="102"/>
      <c r="GS1192" s="102"/>
      <c r="GU1192" s="102"/>
      <c r="GW1192" s="102"/>
      <c r="GY1192" s="102"/>
      <c r="HA1192" s="102"/>
      <c r="HC1192" s="102"/>
      <c r="HE1192" s="102"/>
      <c r="HG1192" s="102"/>
      <c r="HI1192" s="102"/>
      <c r="HK1192" s="102"/>
      <c r="HM1192" s="102"/>
      <c r="HO1192" s="102"/>
      <c r="HQ1192" s="102"/>
      <c r="HS1192" s="102"/>
      <c r="HU1192" s="102"/>
      <c r="HW1192" s="102"/>
      <c r="HY1192" s="102"/>
      <c r="IA1192" s="102"/>
      <c r="IC1192" s="102"/>
      <c r="IE1192" s="102"/>
      <c r="IG1192" s="102"/>
      <c r="II1192" s="102"/>
      <c r="IK1192" s="102"/>
      <c r="IM1192" s="102"/>
      <c r="IO1192" s="102"/>
      <c r="IQ1192" s="102"/>
      <c r="IS1192" s="102"/>
      <c r="IU1192" s="102"/>
      <c r="IV1192" s="59"/>
    </row>
    <row r="1193" spans="1:256" s="169" customFormat="1" ht="15.75">
      <c r="A1193" s="361"/>
      <c r="B1193" s="572"/>
      <c r="C1193" s="153"/>
      <c r="D1193" s="488" t="s">
        <v>420</v>
      </c>
      <c r="E1193" s="721">
        <v>341.56</v>
      </c>
      <c r="F1193" s="484">
        <v>0</v>
      </c>
      <c r="G1193" s="120"/>
      <c r="H1193" s="120"/>
      <c r="I1193" s="438">
        <v>0</v>
      </c>
      <c r="K1193" s="102"/>
      <c r="M1193" s="102"/>
      <c r="O1193" s="102"/>
      <c r="Q1193" s="102"/>
      <c r="S1193" s="102"/>
      <c r="U1193" s="102"/>
      <c r="W1193" s="102"/>
      <c r="Y1193" s="102"/>
      <c r="AA1193" s="102"/>
      <c r="AC1193" s="102"/>
      <c r="AE1193" s="102"/>
      <c r="AG1193" s="102"/>
      <c r="AI1193" s="102"/>
      <c r="AK1193" s="102"/>
      <c r="AM1193" s="102"/>
      <c r="AO1193" s="102"/>
      <c r="AQ1193" s="102"/>
      <c r="AS1193" s="102"/>
      <c r="AU1193" s="102"/>
      <c r="AW1193" s="102"/>
      <c r="AY1193" s="102"/>
      <c r="BA1193" s="102"/>
      <c r="BC1193" s="102"/>
      <c r="BE1193" s="102"/>
      <c r="BG1193" s="102"/>
      <c r="BI1193" s="102"/>
      <c r="BK1193" s="102"/>
      <c r="BM1193" s="102"/>
      <c r="BO1193" s="102"/>
      <c r="BQ1193" s="102"/>
      <c r="BS1193" s="102"/>
      <c r="BU1193" s="102"/>
      <c r="BW1193" s="102"/>
      <c r="BY1193" s="102"/>
      <c r="CA1193" s="102"/>
      <c r="CC1193" s="102"/>
      <c r="CE1193" s="102"/>
      <c r="CG1193" s="102"/>
      <c r="CI1193" s="102"/>
      <c r="CK1193" s="102"/>
      <c r="CM1193" s="102"/>
      <c r="CO1193" s="102"/>
      <c r="CQ1193" s="102"/>
      <c r="CS1193" s="102"/>
      <c r="CU1193" s="102"/>
      <c r="CW1193" s="102"/>
      <c r="CY1193" s="102"/>
      <c r="DA1193" s="102"/>
      <c r="DC1193" s="102"/>
      <c r="DE1193" s="102"/>
      <c r="DG1193" s="102"/>
      <c r="DI1193" s="102"/>
      <c r="DK1193" s="102"/>
      <c r="DM1193" s="102"/>
      <c r="DO1193" s="102"/>
      <c r="DQ1193" s="102"/>
      <c r="DS1193" s="102"/>
      <c r="DU1193" s="102"/>
      <c r="DW1193" s="102"/>
      <c r="DY1193" s="102"/>
      <c r="EA1193" s="102"/>
      <c r="EC1193" s="102"/>
      <c r="EE1193" s="102"/>
      <c r="EG1193" s="102"/>
      <c r="EI1193" s="102"/>
      <c r="EK1193" s="102"/>
      <c r="EM1193" s="102"/>
      <c r="EO1193" s="102"/>
      <c r="EQ1193" s="102"/>
      <c r="ES1193" s="102"/>
      <c r="EU1193" s="102"/>
      <c r="EW1193" s="102"/>
      <c r="EY1193" s="102"/>
      <c r="FA1193" s="102"/>
      <c r="FC1193" s="102"/>
      <c r="FE1193" s="102"/>
      <c r="FG1193" s="102"/>
      <c r="FI1193" s="102"/>
      <c r="FK1193" s="102"/>
      <c r="FM1193" s="102"/>
      <c r="FO1193" s="102"/>
      <c r="FQ1193" s="102"/>
      <c r="FS1193" s="102"/>
      <c r="FU1193" s="102"/>
      <c r="FW1193" s="102"/>
      <c r="FY1193" s="102"/>
      <c r="GA1193" s="102"/>
      <c r="GC1193" s="102"/>
      <c r="GE1193" s="102"/>
      <c r="GG1193" s="102"/>
      <c r="GI1193" s="102"/>
      <c r="GK1193" s="102"/>
      <c r="GM1193" s="102"/>
      <c r="GO1193" s="102"/>
      <c r="GQ1193" s="102"/>
      <c r="GS1193" s="102"/>
      <c r="GU1193" s="102"/>
      <c r="GW1193" s="102"/>
      <c r="GY1193" s="102"/>
      <c r="HA1193" s="102"/>
      <c r="HC1193" s="102"/>
      <c r="HE1193" s="102"/>
      <c r="HG1193" s="102"/>
      <c r="HI1193" s="102"/>
      <c r="HK1193" s="102"/>
      <c r="HM1193" s="102"/>
      <c r="HO1193" s="102"/>
      <c r="HQ1193" s="102"/>
      <c r="HS1193" s="102"/>
      <c r="HU1193" s="102"/>
      <c r="HW1193" s="102"/>
      <c r="HY1193" s="102"/>
      <c r="IA1193" s="102"/>
      <c r="IC1193" s="102"/>
      <c r="IE1193" s="102"/>
      <c r="IG1193" s="102"/>
      <c r="II1193" s="102"/>
      <c r="IK1193" s="102"/>
      <c r="IM1193" s="102"/>
      <c r="IO1193" s="102"/>
      <c r="IQ1193" s="102"/>
      <c r="IS1193" s="102"/>
      <c r="IU1193" s="102"/>
      <c r="IV1193" s="59"/>
    </row>
    <row r="1194" spans="1:256" s="169" customFormat="1" ht="16.5" thickBot="1">
      <c r="A1194" s="421"/>
      <c r="B1194" s="573"/>
      <c r="C1194" s="422"/>
      <c r="D1194" s="489"/>
      <c r="E1194" s="742"/>
      <c r="F1194" s="562"/>
      <c r="G1194" s="341"/>
      <c r="H1194" s="341"/>
      <c r="I1194" s="448"/>
      <c r="K1194" s="102"/>
      <c r="M1194" s="102"/>
      <c r="O1194" s="102"/>
      <c r="Q1194" s="102"/>
      <c r="S1194" s="102"/>
      <c r="U1194" s="102"/>
      <c r="W1194" s="102"/>
      <c r="Y1194" s="102"/>
      <c r="AA1194" s="102"/>
      <c r="AC1194" s="102"/>
      <c r="AE1194" s="102"/>
      <c r="AG1194" s="102"/>
      <c r="AI1194" s="102"/>
      <c r="AK1194" s="102"/>
      <c r="AM1194" s="102"/>
      <c r="AO1194" s="102"/>
      <c r="AQ1194" s="102"/>
      <c r="AS1194" s="102"/>
      <c r="AU1194" s="102"/>
      <c r="AW1194" s="102"/>
      <c r="AY1194" s="102"/>
      <c r="BA1194" s="102"/>
      <c r="BC1194" s="102"/>
      <c r="BE1194" s="102"/>
      <c r="BG1194" s="102"/>
      <c r="BI1194" s="102"/>
      <c r="BK1194" s="102"/>
      <c r="BM1194" s="102"/>
      <c r="BO1194" s="102"/>
      <c r="BQ1194" s="102"/>
      <c r="BS1194" s="102"/>
      <c r="BU1194" s="102"/>
      <c r="BW1194" s="102"/>
      <c r="BY1194" s="102"/>
      <c r="CA1194" s="102"/>
      <c r="CC1194" s="102"/>
      <c r="CE1194" s="102"/>
      <c r="CG1194" s="102"/>
      <c r="CI1194" s="102"/>
      <c r="CK1194" s="102"/>
      <c r="CM1194" s="102"/>
      <c r="CO1194" s="102"/>
      <c r="CQ1194" s="102"/>
      <c r="CS1194" s="102"/>
      <c r="CU1194" s="102"/>
      <c r="CW1194" s="102"/>
      <c r="CY1194" s="102"/>
      <c r="DA1194" s="102"/>
      <c r="DC1194" s="102"/>
      <c r="DE1194" s="102"/>
      <c r="DG1194" s="102"/>
      <c r="DI1194" s="102"/>
      <c r="DK1194" s="102"/>
      <c r="DM1194" s="102"/>
      <c r="DO1194" s="102"/>
      <c r="DQ1194" s="102"/>
      <c r="DS1194" s="102"/>
      <c r="DU1194" s="102"/>
      <c r="DW1194" s="102"/>
      <c r="DY1194" s="102"/>
      <c r="EA1194" s="102"/>
      <c r="EC1194" s="102"/>
      <c r="EE1194" s="102"/>
      <c r="EG1194" s="102"/>
      <c r="EI1194" s="102"/>
      <c r="EK1194" s="102"/>
      <c r="EM1194" s="102"/>
      <c r="EO1194" s="102"/>
      <c r="EQ1194" s="102"/>
      <c r="ES1194" s="102"/>
      <c r="EU1194" s="102"/>
      <c r="EW1194" s="102"/>
      <c r="EY1194" s="102"/>
      <c r="FA1194" s="102"/>
      <c r="FC1194" s="102"/>
      <c r="FE1194" s="102"/>
      <c r="FG1194" s="102"/>
      <c r="FI1194" s="102"/>
      <c r="FK1194" s="102"/>
      <c r="FM1194" s="102"/>
      <c r="FO1194" s="102"/>
      <c r="FQ1194" s="102"/>
      <c r="FS1194" s="102"/>
      <c r="FU1194" s="102"/>
      <c r="FW1194" s="102"/>
      <c r="FY1194" s="102"/>
      <c r="GA1194" s="102"/>
      <c r="GC1194" s="102"/>
      <c r="GE1194" s="102"/>
      <c r="GG1194" s="102"/>
      <c r="GI1194" s="102"/>
      <c r="GK1194" s="102"/>
      <c r="GM1194" s="102"/>
      <c r="GO1194" s="102"/>
      <c r="GQ1194" s="102"/>
      <c r="GS1194" s="102"/>
      <c r="GU1194" s="102"/>
      <c r="GW1194" s="102"/>
      <c r="GY1194" s="102"/>
      <c r="HA1194" s="102"/>
      <c r="HC1194" s="102"/>
      <c r="HE1194" s="102"/>
      <c r="HG1194" s="102"/>
      <c r="HI1194" s="102"/>
      <c r="HK1194" s="102"/>
      <c r="HM1194" s="102"/>
      <c r="HO1194" s="102"/>
      <c r="HQ1194" s="102"/>
      <c r="HS1194" s="102"/>
      <c r="HU1194" s="102"/>
      <c r="HW1194" s="102"/>
      <c r="HY1194" s="102"/>
      <c r="IA1194" s="102"/>
      <c r="IC1194" s="102"/>
      <c r="IE1194" s="102"/>
      <c r="IG1194" s="102"/>
      <c r="II1194" s="102"/>
      <c r="IK1194" s="102"/>
      <c r="IM1194" s="102"/>
      <c r="IO1194" s="102"/>
      <c r="IQ1194" s="102"/>
      <c r="IS1194" s="102"/>
      <c r="IU1194" s="102"/>
      <c r="IV1194" s="59"/>
    </row>
    <row r="1195" spans="1:15" s="235" customFormat="1" ht="15" customHeight="1" thickBot="1">
      <c r="A1195" s="441">
        <v>1</v>
      </c>
      <c r="B1195" s="442">
        <v>2</v>
      </c>
      <c r="C1195" s="442">
        <v>3</v>
      </c>
      <c r="D1195" s="442">
        <v>4</v>
      </c>
      <c r="E1195" s="442">
        <v>5</v>
      </c>
      <c r="F1195" s="442">
        <v>6</v>
      </c>
      <c r="G1195" s="443"/>
      <c r="H1195" s="444"/>
      <c r="I1195" s="445">
        <v>7</v>
      </c>
      <c r="L1195" s="222"/>
      <c r="M1195" s="222"/>
      <c r="N1195" s="222"/>
      <c r="O1195" s="222"/>
    </row>
    <row r="1196" spans="1:256" s="169" customFormat="1" ht="15.75">
      <c r="A1196" s="361"/>
      <c r="B1196" s="572"/>
      <c r="C1196" s="153"/>
      <c r="D1196" s="488"/>
      <c r="E1196" s="721"/>
      <c r="F1196" s="484"/>
      <c r="G1196" s="120"/>
      <c r="H1196" s="120"/>
      <c r="I1196" s="438"/>
      <c r="K1196" s="102"/>
      <c r="M1196" s="102"/>
      <c r="O1196" s="102"/>
      <c r="Q1196" s="102"/>
      <c r="S1196" s="102"/>
      <c r="U1196" s="102"/>
      <c r="W1196" s="102"/>
      <c r="Y1196" s="102"/>
      <c r="AA1196" s="102"/>
      <c r="AC1196" s="102"/>
      <c r="AE1196" s="102"/>
      <c r="AG1196" s="102"/>
      <c r="AI1196" s="102"/>
      <c r="AK1196" s="102"/>
      <c r="AM1196" s="102"/>
      <c r="AO1196" s="102"/>
      <c r="AQ1196" s="102"/>
      <c r="AS1196" s="102"/>
      <c r="AU1196" s="102"/>
      <c r="AW1196" s="102"/>
      <c r="AY1196" s="102"/>
      <c r="BA1196" s="102"/>
      <c r="BC1196" s="102"/>
      <c r="BE1196" s="102"/>
      <c r="BG1196" s="102"/>
      <c r="BI1196" s="102"/>
      <c r="BK1196" s="102"/>
      <c r="BM1196" s="102"/>
      <c r="BO1196" s="102"/>
      <c r="BQ1196" s="102"/>
      <c r="BS1196" s="102"/>
      <c r="BU1196" s="102"/>
      <c r="BW1196" s="102"/>
      <c r="BY1196" s="102"/>
      <c r="CA1196" s="102"/>
      <c r="CC1196" s="102"/>
      <c r="CE1196" s="102"/>
      <c r="CG1196" s="102"/>
      <c r="CI1196" s="102"/>
      <c r="CK1196" s="102"/>
      <c r="CM1196" s="102"/>
      <c r="CO1196" s="102"/>
      <c r="CQ1196" s="102"/>
      <c r="CS1196" s="102"/>
      <c r="CU1196" s="102"/>
      <c r="CW1196" s="102"/>
      <c r="CY1196" s="102"/>
      <c r="DA1196" s="102"/>
      <c r="DC1196" s="102"/>
      <c r="DE1196" s="102"/>
      <c r="DG1196" s="102"/>
      <c r="DI1196" s="102"/>
      <c r="DK1196" s="102"/>
      <c r="DM1196" s="102"/>
      <c r="DO1196" s="102"/>
      <c r="DQ1196" s="102"/>
      <c r="DS1196" s="102"/>
      <c r="DU1196" s="102"/>
      <c r="DW1196" s="102"/>
      <c r="DY1196" s="102"/>
      <c r="EA1196" s="102"/>
      <c r="EC1196" s="102"/>
      <c r="EE1196" s="102"/>
      <c r="EG1196" s="102"/>
      <c r="EI1196" s="102"/>
      <c r="EK1196" s="102"/>
      <c r="EM1196" s="102"/>
      <c r="EO1196" s="102"/>
      <c r="EQ1196" s="102"/>
      <c r="ES1196" s="102"/>
      <c r="EU1196" s="102"/>
      <c r="EW1196" s="102"/>
      <c r="EY1196" s="102"/>
      <c r="FA1196" s="102"/>
      <c r="FC1196" s="102"/>
      <c r="FE1196" s="102"/>
      <c r="FG1196" s="102"/>
      <c r="FI1196" s="102"/>
      <c r="FK1196" s="102"/>
      <c r="FM1196" s="102"/>
      <c r="FO1196" s="102"/>
      <c r="FQ1196" s="102"/>
      <c r="FS1196" s="102"/>
      <c r="FU1196" s="102"/>
      <c r="FW1196" s="102"/>
      <c r="FY1196" s="102"/>
      <c r="GA1196" s="102"/>
      <c r="GC1196" s="102"/>
      <c r="GE1196" s="102"/>
      <c r="GG1196" s="102"/>
      <c r="GI1196" s="102"/>
      <c r="GK1196" s="102"/>
      <c r="GM1196" s="102"/>
      <c r="GO1196" s="102"/>
      <c r="GQ1196" s="102"/>
      <c r="GS1196" s="102"/>
      <c r="GU1196" s="102"/>
      <c r="GW1196" s="102"/>
      <c r="GY1196" s="102"/>
      <c r="HA1196" s="102"/>
      <c r="HC1196" s="102"/>
      <c r="HE1196" s="102"/>
      <c r="HG1196" s="102"/>
      <c r="HI1196" s="102"/>
      <c r="HK1196" s="102"/>
      <c r="HM1196" s="102"/>
      <c r="HO1196" s="102"/>
      <c r="HQ1196" s="102"/>
      <c r="HS1196" s="102"/>
      <c r="HU1196" s="102"/>
      <c r="HW1196" s="102"/>
      <c r="HY1196" s="102"/>
      <c r="IA1196" s="102"/>
      <c r="IC1196" s="102"/>
      <c r="IE1196" s="102"/>
      <c r="IG1196" s="102"/>
      <c r="II1196" s="102"/>
      <c r="IK1196" s="102"/>
      <c r="IM1196" s="102"/>
      <c r="IO1196" s="102"/>
      <c r="IQ1196" s="102"/>
      <c r="IS1196" s="102"/>
      <c r="IU1196" s="102"/>
      <c r="IV1196" s="59"/>
    </row>
    <row r="1197" spans="1:256" s="169" customFormat="1" ht="15" customHeight="1">
      <c r="A1197" s="361"/>
      <c r="B1197" s="572"/>
      <c r="C1197" s="153">
        <v>4299</v>
      </c>
      <c r="D1197" s="488" t="s">
        <v>431</v>
      </c>
      <c r="E1197" s="721"/>
      <c r="F1197" s="484"/>
      <c r="G1197" s="120"/>
      <c r="H1197" s="120"/>
      <c r="I1197" s="438"/>
      <c r="K1197" s="102"/>
      <c r="M1197" s="102"/>
      <c r="O1197" s="102"/>
      <c r="Q1197" s="102"/>
      <c r="S1197" s="102"/>
      <c r="U1197" s="102"/>
      <c r="W1197" s="102"/>
      <c r="Y1197" s="102"/>
      <c r="AA1197" s="102"/>
      <c r="AC1197" s="102"/>
      <c r="AE1197" s="102"/>
      <c r="AG1197" s="102"/>
      <c r="AI1197" s="102"/>
      <c r="AK1197" s="102"/>
      <c r="AM1197" s="102"/>
      <c r="AO1197" s="102"/>
      <c r="AQ1197" s="102"/>
      <c r="AS1197" s="102"/>
      <c r="AU1197" s="102"/>
      <c r="AW1197" s="102"/>
      <c r="AY1197" s="102"/>
      <c r="BA1197" s="102"/>
      <c r="BC1197" s="102"/>
      <c r="BE1197" s="102"/>
      <c r="BG1197" s="102"/>
      <c r="BI1197" s="102"/>
      <c r="BK1197" s="102"/>
      <c r="BM1197" s="102"/>
      <c r="BO1197" s="102"/>
      <c r="BQ1197" s="102"/>
      <c r="BS1197" s="102"/>
      <c r="BU1197" s="102"/>
      <c r="BW1197" s="102"/>
      <c r="BY1197" s="102"/>
      <c r="CA1197" s="102"/>
      <c r="CC1197" s="102"/>
      <c r="CE1197" s="102"/>
      <c r="CG1197" s="102"/>
      <c r="CI1197" s="102"/>
      <c r="CK1197" s="102"/>
      <c r="CM1197" s="102"/>
      <c r="CO1197" s="102"/>
      <c r="CQ1197" s="102"/>
      <c r="CS1197" s="102"/>
      <c r="CU1197" s="102"/>
      <c r="CW1197" s="102"/>
      <c r="CY1197" s="102"/>
      <c r="DA1197" s="102"/>
      <c r="DC1197" s="102"/>
      <c r="DE1197" s="102"/>
      <c r="DG1197" s="102"/>
      <c r="DI1197" s="102"/>
      <c r="DK1197" s="102"/>
      <c r="DM1197" s="102"/>
      <c r="DO1197" s="102"/>
      <c r="DQ1197" s="102"/>
      <c r="DS1197" s="102"/>
      <c r="DU1197" s="102"/>
      <c r="DW1197" s="102"/>
      <c r="DY1197" s="102"/>
      <c r="EA1197" s="102"/>
      <c r="EC1197" s="102"/>
      <c r="EE1197" s="102"/>
      <c r="EG1197" s="102"/>
      <c r="EI1197" s="102"/>
      <c r="EK1197" s="102"/>
      <c r="EM1197" s="102"/>
      <c r="EO1197" s="102"/>
      <c r="EQ1197" s="102"/>
      <c r="ES1197" s="102"/>
      <c r="EU1197" s="102"/>
      <c r="EW1197" s="102"/>
      <c r="EY1197" s="102"/>
      <c r="FA1197" s="102"/>
      <c r="FC1197" s="102"/>
      <c r="FE1197" s="102"/>
      <c r="FG1197" s="102"/>
      <c r="FI1197" s="102"/>
      <c r="FK1197" s="102"/>
      <c r="FM1197" s="102"/>
      <c r="FO1197" s="102"/>
      <c r="FQ1197" s="102"/>
      <c r="FS1197" s="102"/>
      <c r="FU1197" s="102"/>
      <c r="FW1197" s="102"/>
      <c r="FY1197" s="102"/>
      <c r="GA1197" s="102"/>
      <c r="GC1197" s="102"/>
      <c r="GE1197" s="102"/>
      <c r="GG1197" s="102"/>
      <c r="GI1197" s="102"/>
      <c r="GK1197" s="102"/>
      <c r="GM1197" s="102"/>
      <c r="GO1197" s="102"/>
      <c r="GQ1197" s="102"/>
      <c r="GS1197" s="102"/>
      <c r="GU1197" s="102"/>
      <c r="GW1197" s="102"/>
      <c r="GY1197" s="102"/>
      <c r="HA1197" s="102"/>
      <c r="HC1197" s="102"/>
      <c r="HE1197" s="102"/>
      <c r="HG1197" s="102"/>
      <c r="HI1197" s="102"/>
      <c r="HK1197" s="102"/>
      <c r="HM1197" s="102"/>
      <c r="HO1197" s="102"/>
      <c r="HQ1197" s="102"/>
      <c r="HS1197" s="102"/>
      <c r="HU1197" s="102"/>
      <c r="HW1197" s="102"/>
      <c r="HY1197" s="102"/>
      <c r="IA1197" s="102"/>
      <c r="IC1197" s="102"/>
      <c r="IE1197" s="102"/>
      <c r="IG1197" s="102"/>
      <c r="II1197" s="102"/>
      <c r="IK1197" s="102"/>
      <c r="IM1197" s="102"/>
      <c r="IO1197" s="102"/>
      <c r="IQ1197" s="102"/>
      <c r="IS1197" s="102"/>
      <c r="IU1197" s="102"/>
      <c r="IV1197" s="59"/>
    </row>
    <row r="1198" spans="1:256" s="169" customFormat="1" ht="15.75">
      <c r="A1198" s="361"/>
      <c r="B1198" s="572"/>
      <c r="C1198" s="153"/>
      <c r="D1198" s="488" t="s">
        <v>420</v>
      </c>
      <c r="E1198" s="721">
        <v>18.08</v>
      </c>
      <c r="F1198" s="484">
        <v>0</v>
      </c>
      <c r="G1198" s="120"/>
      <c r="H1198" s="120"/>
      <c r="I1198" s="438">
        <v>0</v>
      </c>
      <c r="K1198" s="102"/>
      <c r="M1198" s="102"/>
      <c r="O1198" s="102"/>
      <c r="Q1198" s="102"/>
      <c r="S1198" s="102"/>
      <c r="U1198" s="102"/>
      <c r="W1198" s="102"/>
      <c r="Y1198" s="102"/>
      <c r="AA1198" s="102"/>
      <c r="AC1198" s="102"/>
      <c r="AE1198" s="102"/>
      <c r="AG1198" s="102"/>
      <c r="AI1198" s="102"/>
      <c r="AK1198" s="102"/>
      <c r="AM1198" s="102"/>
      <c r="AO1198" s="102"/>
      <c r="AQ1198" s="102"/>
      <c r="AS1198" s="102"/>
      <c r="AU1198" s="102"/>
      <c r="AW1198" s="102"/>
      <c r="AY1198" s="102"/>
      <c r="BA1198" s="102"/>
      <c r="BC1198" s="102"/>
      <c r="BE1198" s="102"/>
      <c r="BG1198" s="102"/>
      <c r="BI1198" s="102"/>
      <c r="BK1198" s="102"/>
      <c r="BM1198" s="102"/>
      <c r="BO1198" s="102"/>
      <c r="BQ1198" s="102"/>
      <c r="BS1198" s="102"/>
      <c r="BU1198" s="102"/>
      <c r="BW1198" s="102"/>
      <c r="BY1198" s="102"/>
      <c r="CA1198" s="102"/>
      <c r="CC1198" s="102"/>
      <c r="CE1198" s="102"/>
      <c r="CG1198" s="102"/>
      <c r="CI1198" s="102"/>
      <c r="CK1198" s="102"/>
      <c r="CM1198" s="102"/>
      <c r="CO1198" s="102"/>
      <c r="CQ1198" s="102"/>
      <c r="CS1198" s="102"/>
      <c r="CU1198" s="102"/>
      <c r="CW1198" s="102"/>
      <c r="CY1198" s="102"/>
      <c r="DA1198" s="102"/>
      <c r="DC1198" s="102"/>
      <c r="DE1198" s="102"/>
      <c r="DG1198" s="102"/>
      <c r="DI1198" s="102"/>
      <c r="DK1198" s="102"/>
      <c r="DM1198" s="102"/>
      <c r="DO1198" s="102"/>
      <c r="DQ1198" s="102"/>
      <c r="DS1198" s="102"/>
      <c r="DU1198" s="102"/>
      <c r="DW1198" s="102"/>
      <c r="DY1198" s="102"/>
      <c r="EA1198" s="102"/>
      <c r="EC1198" s="102"/>
      <c r="EE1198" s="102"/>
      <c r="EG1198" s="102"/>
      <c r="EI1198" s="102"/>
      <c r="EK1198" s="102"/>
      <c r="EM1198" s="102"/>
      <c r="EO1198" s="102"/>
      <c r="EQ1198" s="102"/>
      <c r="ES1198" s="102"/>
      <c r="EU1198" s="102"/>
      <c r="EW1198" s="102"/>
      <c r="EY1198" s="102"/>
      <c r="FA1198" s="102"/>
      <c r="FC1198" s="102"/>
      <c r="FE1198" s="102"/>
      <c r="FG1198" s="102"/>
      <c r="FI1198" s="102"/>
      <c r="FK1198" s="102"/>
      <c r="FM1198" s="102"/>
      <c r="FO1198" s="102"/>
      <c r="FQ1198" s="102"/>
      <c r="FS1198" s="102"/>
      <c r="FU1198" s="102"/>
      <c r="FW1198" s="102"/>
      <c r="FY1198" s="102"/>
      <c r="GA1198" s="102"/>
      <c r="GC1198" s="102"/>
      <c r="GE1198" s="102"/>
      <c r="GG1198" s="102"/>
      <c r="GI1198" s="102"/>
      <c r="GK1198" s="102"/>
      <c r="GM1198" s="102"/>
      <c r="GO1198" s="102"/>
      <c r="GQ1198" s="102"/>
      <c r="GS1198" s="102"/>
      <c r="GU1198" s="102"/>
      <c r="GW1198" s="102"/>
      <c r="GY1198" s="102"/>
      <c r="HA1198" s="102"/>
      <c r="HC1198" s="102"/>
      <c r="HE1198" s="102"/>
      <c r="HG1198" s="102"/>
      <c r="HI1198" s="102"/>
      <c r="HK1198" s="102"/>
      <c r="HM1198" s="102"/>
      <c r="HO1198" s="102"/>
      <c r="HQ1198" s="102"/>
      <c r="HS1198" s="102"/>
      <c r="HU1198" s="102"/>
      <c r="HW1198" s="102"/>
      <c r="HY1198" s="102"/>
      <c r="IA1198" s="102"/>
      <c r="IC1198" s="102"/>
      <c r="IE1198" s="102"/>
      <c r="IG1198" s="102"/>
      <c r="II1198" s="102"/>
      <c r="IK1198" s="102"/>
      <c r="IM1198" s="102"/>
      <c r="IO1198" s="102"/>
      <c r="IQ1198" s="102"/>
      <c r="IS1198" s="102"/>
      <c r="IU1198" s="102"/>
      <c r="IV1198" s="59"/>
    </row>
    <row r="1199" spans="1:9" s="59" customFormat="1" ht="15.75">
      <c r="A1199" s="346"/>
      <c r="B1199" s="153"/>
      <c r="C1199" s="346">
        <v>4307</v>
      </c>
      <c r="D1199" s="102" t="s">
        <v>214</v>
      </c>
      <c r="E1199" s="721">
        <v>18251.24</v>
      </c>
      <c r="F1199" s="482">
        <v>1804.46</v>
      </c>
      <c r="G1199" s="166"/>
      <c r="H1199" s="167"/>
      <c r="I1199" s="614">
        <f>SUM(F1199/E1199*100)</f>
        <v>9.886780295475814</v>
      </c>
    </row>
    <row r="1200" spans="1:9" s="59" customFormat="1" ht="15.75">
      <c r="A1200" s="346"/>
      <c r="B1200" s="153"/>
      <c r="C1200" s="346">
        <v>4309</v>
      </c>
      <c r="D1200" s="102" t="s">
        <v>214</v>
      </c>
      <c r="E1200" s="721">
        <v>966.2</v>
      </c>
      <c r="F1200" s="482">
        <v>95.54</v>
      </c>
      <c r="G1200" s="166"/>
      <c r="H1200" s="167"/>
      <c r="I1200" s="614">
        <f>SUM(F1200/E1200*100)</f>
        <v>9.888221900227697</v>
      </c>
    </row>
    <row r="1201" spans="1:21" s="59" customFormat="1" ht="15.75">
      <c r="A1201" s="361"/>
      <c r="B1201" s="346"/>
      <c r="C1201" s="153">
        <v>4377</v>
      </c>
      <c r="D1201" s="488" t="s">
        <v>384</v>
      </c>
      <c r="E1201" s="57"/>
      <c r="F1201" s="484"/>
      <c r="G1201" s="102"/>
      <c r="H1201" s="102"/>
      <c r="I1201" s="438"/>
      <c r="J1201" s="102"/>
      <c r="K1201" s="102"/>
      <c r="L1201" s="102"/>
      <c r="M1201" s="102"/>
      <c r="N1201" s="102"/>
      <c r="O1201" s="102"/>
      <c r="P1201" s="102"/>
      <c r="Q1201" s="102"/>
      <c r="R1201" s="102"/>
      <c r="S1201" s="102"/>
      <c r="T1201" s="102"/>
      <c r="U1201" s="102"/>
    </row>
    <row r="1202" spans="1:21" s="59" customFormat="1" ht="15.75">
      <c r="A1202" s="361"/>
      <c r="B1202" s="346"/>
      <c r="C1202" s="153"/>
      <c r="D1202" s="488" t="s">
        <v>383</v>
      </c>
      <c r="E1202" s="57">
        <v>379.89</v>
      </c>
      <c r="F1202" s="484">
        <v>35.01</v>
      </c>
      <c r="G1202" s="102"/>
      <c r="H1202" s="102"/>
      <c r="I1202" s="438">
        <f>SUM(F1202/E1202*100)</f>
        <v>9.215825633736081</v>
      </c>
      <c r="J1202" s="102"/>
      <c r="K1202" s="102"/>
      <c r="L1202" s="102"/>
      <c r="M1202" s="102"/>
      <c r="N1202" s="102"/>
      <c r="O1202" s="102"/>
      <c r="P1202" s="102"/>
      <c r="Q1202" s="102"/>
      <c r="R1202" s="102"/>
      <c r="S1202" s="102"/>
      <c r="T1202" s="102"/>
      <c r="U1202" s="102"/>
    </row>
    <row r="1203" spans="1:21" s="59" customFormat="1" ht="15.75">
      <c r="A1203" s="361"/>
      <c r="B1203" s="346"/>
      <c r="C1203" s="153">
        <v>4379</v>
      </c>
      <c r="D1203" s="488" t="s">
        <v>384</v>
      </c>
      <c r="E1203" s="57"/>
      <c r="F1203" s="484"/>
      <c r="G1203" s="102"/>
      <c r="H1203" s="102"/>
      <c r="I1203" s="438"/>
      <c r="J1203" s="102"/>
      <c r="K1203" s="102"/>
      <c r="L1203" s="102"/>
      <c r="M1203" s="102"/>
      <c r="N1203" s="102"/>
      <c r="O1203" s="102"/>
      <c r="P1203" s="102"/>
      <c r="Q1203" s="102"/>
      <c r="R1203" s="102"/>
      <c r="S1203" s="102"/>
      <c r="T1203" s="102"/>
      <c r="U1203" s="102"/>
    </row>
    <row r="1204" spans="1:21" s="59" customFormat="1" ht="15.75">
      <c r="A1204" s="361"/>
      <c r="B1204" s="346"/>
      <c r="C1204" s="153"/>
      <c r="D1204" s="488" t="s">
        <v>383</v>
      </c>
      <c r="E1204" s="57">
        <v>20.11</v>
      </c>
      <c r="F1204" s="484">
        <v>1.86</v>
      </c>
      <c r="G1204" s="102"/>
      <c r="H1204" s="102"/>
      <c r="I1204" s="438">
        <f>SUM(F1204/E1204*100)</f>
        <v>9.249129786176033</v>
      </c>
      <c r="J1204" s="102"/>
      <c r="K1204" s="102"/>
      <c r="L1204" s="102"/>
      <c r="M1204" s="102"/>
      <c r="N1204" s="102"/>
      <c r="O1204" s="102"/>
      <c r="P1204" s="102"/>
      <c r="Q1204" s="102"/>
      <c r="R1204" s="102"/>
      <c r="S1204" s="102"/>
      <c r="T1204" s="102"/>
      <c r="U1204" s="102"/>
    </row>
    <row r="1205" spans="1:9" s="59" customFormat="1" ht="15.75" customHeight="1">
      <c r="A1205" s="361"/>
      <c r="B1205" s="346"/>
      <c r="C1205" s="153">
        <v>4437</v>
      </c>
      <c r="D1205" s="492" t="s">
        <v>221</v>
      </c>
      <c r="E1205" s="57">
        <v>569.83</v>
      </c>
      <c r="F1205" s="482">
        <v>70.27</v>
      </c>
      <c r="G1205" s="167"/>
      <c r="H1205" s="167"/>
      <c r="I1205" s="438">
        <f>SUM(F1205/E1205*100)</f>
        <v>12.33174806521243</v>
      </c>
    </row>
    <row r="1206" spans="1:9" s="59" customFormat="1" ht="15.75" customHeight="1">
      <c r="A1206" s="361"/>
      <c r="B1206" s="346"/>
      <c r="C1206" s="153">
        <v>4439</v>
      </c>
      <c r="D1206" s="492" t="s">
        <v>221</v>
      </c>
      <c r="E1206" s="57">
        <v>30.17</v>
      </c>
      <c r="F1206" s="482">
        <v>3.73</v>
      </c>
      <c r="G1206" s="167"/>
      <c r="H1206" s="167"/>
      <c r="I1206" s="438">
        <f>SUM(F1206/E1206*100)</f>
        <v>12.363274776267815</v>
      </c>
    </row>
    <row r="1207" spans="1:256" s="169" customFormat="1" ht="15.75">
      <c r="A1207" s="361"/>
      <c r="B1207" s="572"/>
      <c r="C1207" s="153">
        <v>4447</v>
      </c>
      <c r="D1207" s="492" t="s">
        <v>271</v>
      </c>
      <c r="E1207" s="57">
        <v>2077.86</v>
      </c>
      <c r="F1207" s="484">
        <v>2077.86</v>
      </c>
      <c r="G1207" s="120"/>
      <c r="H1207" s="120"/>
      <c r="I1207" s="438">
        <f>SUM(F1207/E1207*100)</f>
        <v>100</v>
      </c>
      <c r="K1207" s="102"/>
      <c r="M1207" s="102"/>
      <c r="O1207" s="102"/>
      <c r="Q1207" s="102"/>
      <c r="S1207" s="102"/>
      <c r="U1207" s="102"/>
      <c r="W1207" s="102"/>
      <c r="Y1207" s="102"/>
      <c r="AA1207" s="102"/>
      <c r="AC1207" s="102"/>
      <c r="AE1207" s="102"/>
      <c r="AG1207" s="102"/>
      <c r="AI1207" s="102"/>
      <c r="AK1207" s="102"/>
      <c r="AM1207" s="102"/>
      <c r="AO1207" s="102"/>
      <c r="AQ1207" s="102"/>
      <c r="AS1207" s="102"/>
      <c r="AU1207" s="102"/>
      <c r="AW1207" s="102"/>
      <c r="AY1207" s="102"/>
      <c r="BA1207" s="102"/>
      <c r="BC1207" s="102"/>
      <c r="BE1207" s="102"/>
      <c r="BG1207" s="102"/>
      <c r="BI1207" s="102"/>
      <c r="BK1207" s="102"/>
      <c r="BM1207" s="102"/>
      <c r="BO1207" s="102"/>
      <c r="BQ1207" s="102"/>
      <c r="BS1207" s="102"/>
      <c r="BU1207" s="102"/>
      <c r="BW1207" s="102"/>
      <c r="BY1207" s="102"/>
      <c r="CA1207" s="102"/>
      <c r="CC1207" s="102"/>
      <c r="CE1207" s="102"/>
      <c r="CG1207" s="102"/>
      <c r="CI1207" s="102"/>
      <c r="CK1207" s="102"/>
      <c r="CM1207" s="102"/>
      <c r="CO1207" s="102"/>
      <c r="CQ1207" s="102"/>
      <c r="CS1207" s="102"/>
      <c r="CU1207" s="102"/>
      <c r="CW1207" s="102"/>
      <c r="CY1207" s="102"/>
      <c r="DA1207" s="102"/>
      <c r="DC1207" s="102"/>
      <c r="DE1207" s="102"/>
      <c r="DG1207" s="102"/>
      <c r="DI1207" s="102"/>
      <c r="DK1207" s="102"/>
      <c r="DM1207" s="102"/>
      <c r="DO1207" s="102"/>
      <c r="DQ1207" s="102"/>
      <c r="DS1207" s="102"/>
      <c r="DU1207" s="102"/>
      <c r="DW1207" s="102"/>
      <c r="DY1207" s="102"/>
      <c r="EA1207" s="102"/>
      <c r="EC1207" s="102"/>
      <c r="EE1207" s="102"/>
      <c r="EG1207" s="102"/>
      <c r="EI1207" s="102"/>
      <c r="EK1207" s="102"/>
      <c r="EM1207" s="102"/>
      <c r="EO1207" s="102"/>
      <c r="EQ1207" s="102"/>
      <c r="ES1207" s="102"/>
      <c r="EU1207" s="102"/>
      <c r="EW1207" s="102"/>
      <c r="EY1207" s="102"/>
      <c r="FA1207" s="102"/>
      <c r="FC1207" s="102"/>
      <c r="FE1207" s="102"/>
      <c r="FG1207" s="102"/>
      <c r="FI1207" s="102"/>
      <c r="FK1207" s="102"/>
      <c r="FM1207" s="102"/>
      <c r="FO1207" s="102"/>
      <c r="FQ1207" s="102"/>
      <c r="FS1207" s="102"/>
      <c r="FU1207" s="102"/>
      <c r="FW1207" s="102"/>
      <c r="FY1207" s="102"/>
      <c r="GA1207" s="102"/>
      <c r="GC1207" s="102"/>
      <c r="GE1207" s="102"/>
      <c r="GG1207" s="102"/>
      <c r="GI1207" s="102"/>
      <c r="GK1207" s="102"/>
      <c r="GM1207" s="102"/>
      <c r="GO1207" s="102"/>
      <c r="GQ1207" s="102"/>
      <c r="GS1207" s="102"/>
      <c r="GU1207" s="102"/>
      <c r="GW1207" s="102"/>
      <c r="GY1207" s="102"/>
      <c r="HA1207" s="102"/>
      <c r="HC1207" s="102"/>
      <c r="HE1207" s="102"/>
      <c r="HG1207" s="102"/>
      <c r="HI1207" s="102"/>
      <c r="HK1207" s="102"/>
      <c r="HM1207" s="102"/>
      <c r="HO1207" s="102"/>
      <c r="HQ1207" s="102"/>
      <c r="HS1207" s="102"/>
      <c r="HU1207" s="102"/>
      <c r="HW1207" s="102"/>
      <c r="HY1207" s="102"/>
      <c r="IA1207" s="102"/>
      <c r="IC1207" s="102"/>
      <c r="IE1207" s="102"/>
      <c r="IG1207" s="102"/>
      <c r="II1207" s="102"/>
      <c r="IK1207" s="102"/>
      <c r="IM1207" s="102"/>
      <c r="IO1207" s="102"/>
      <c r="IQ1207" s="102"/>
      <c r="IS1207" s="102"/>
      <c r="IU1207" s="102"/>
      <c r="IV1207" s="59"/>
    </row>
    <row r="1208" spans="1:256" s="169" customFormat="1" ht="15.75">
      <c r="A1208" s="361"/>
      <c r="B1208" s="572"/>
      <c r="C1208" s="153">
        <v>4449</v>
      </c>
      <c r="D1208" s="492" t="s">
        <v>271</v>
      </c>
      <c r="E1208" s="57">
        <v>110</v>
      </c>
      <c r="F1208" s="484">
        <v>110</v>
      </c>
      <c r="G1208" s="120"/>
      <c r="H1208" s="120"/>
      <c r="I1208" s="438">
        <f>SUM(F1208/E1208*100)</f>
        <v>100</v>
      </c>
      <c r="K1208" s="102"/>
      <c r="M1208" s="102"/>
      <c r="O1208" s="102"/>
      <c r="Q1208" s="102"/>
      <c r="S1208" s="102"/>
      <c r="U1208" s="102"/>
      <c r="W1208" s="102"/>
      <c r="Y1208" s="102"/>
      <c r="AA1208" s="102"/>
      <c r="AC1208" s="102"/>
      <c r="AE1208" s="102"/>
      <c r="AG1208" s="102"/>
      <c r="AI1208" s="102"/>
      <c r="AK1208" s="102"/>
      <c r="AM1208" s="102"/>
      <c r="AO1208" s="102"/>
      <c r="AQ1208" s="102"/>
      <c r="AS1208" s="102"/>
      <c r="AU1208" s="102"/>
      <c r="AW1208" s="102"/>
      <c r="AY1208" s="102"/>
      <c r="BA1208" s="102"/>
      <c r="BC1208" s="102"/>
      <c r="BE1208" s="102"/>
      <c r="BG1208" s="102"/>
      <c r="BI1208" s="102"/>
      <c r="BK1208" s="102"/>
      <c r="BM1208" s="102"/>
      <c r="BO1208" s="102"/>
      <c r="BQ1208" s="102"/>
      <c r="BS1208" s="102"/>
      <c r="BU1208" s="102"/>
      <c r="BW1208" s="102"/>
      <c r="BY1208" s="102"/>
      <c r="CA1208" s="102"/>
      <c r="CC1208" s="102"/>
      <c r="CE1208" s="102"/>
      <c r="CG1208" s="102"/>
      <c r="CI1208" s="102"/>
      <c r="CK1208" s="102"/>
      <c r="CM1208" s="102"/>
      <c r="CO1208" s="102"/>
      <c r="CQ1208" s="102"/>
      <c r="CS1208" s="102"/>
      <c r="CU1208" s="102"/>
      <c r="CW1208" s="102"/>
      <c r="CY1208" s="102"/>
      <c r="DA1208" s="102"/>
      <c r="DC1208" s="102"/>
      <c r="DE1208" s="102"/>
      <c r="DG1208" s="102"/>
      <c r="DI1208" s="102"/>
      <c r="DK1208" s="102"/>
      <c r="DM1208" s="102"/>
      <c r="DO1208" s="102"/>
      <c r="DQ1208" s="102"/>
      <c r="DS1208" s="102"/>
      <c r="DU1208" s="102"/>
      <c r="DW1208" s="102"/>
      <c r="DY1208" s="102"/>
      <c r="EA1208" s="102"/>
      <c r="EC1208" s="102"/>
      <c r="EE1208" s="102"/>
      <c r="EG1208" s="102"/>
      <c r="EI1208" s="102"/>
      <c r="EK1208" s="102"/>
      <c r="EM1208" s="102"/>
      <c r="EO1208" s="102"/>
      <c r="EQ1208" s="102"/>
      <c r="ES1208" s="102"/>
      <c r="EU1208" s="102"/>
      <c r="EW1208" s="102"/>
      <c r="EY1208" s="102"/>
      <c r="FA1208" s="102"/>
      <c r="FC1208" s="102"/>
      <c r="FE1208" s="102"/>
      <c r="FG1208" s="102"/>
      <c r="FI1208" s="102"/>
      <c r="FK1208" s="102"/>
      <c r="FM1208" s="102"/>
      <c r="FO1208" s="102"/>
      <c r="FQ1208" s="102"/>
      <c r="FS1208" s="102"/>
      <c r="FU1208" s="102"/>
      <c r="FW1208" s="102"/>
      <c r="FY1208" s="102"/>
      <c r="GA1208" s="102"/>
      <c r="GC1208" s="102"/>
      <c r="GE1208" s="102"/>
      <c r="GG1208" s="102"/>
      <c r="GI1208" s="102"/>
      <c r="GK1208" s="102"/>
      <c r="GM1208" s="102"/>
      <c r="GO1208" s="102"/>
      <c r="GQ1208" s="102"/>
      <c r="GS1208" s="102"/>
      <c r="GU1208" s="102"/>
      <c r="GW1208" s="102"/>
      <c r="GY1208" s="102"/>
      <c r="HA1208" s="102"/>
      <c r="HC1208" s="102"/>
      <c r="HE1208" s="102"/>
      <c r="HG1208" s="102"/>
      <c r="HI1208" s="102"/>
      <c r="HK1208" s="102"/>
      <c r="HM1208" s="102"/>
      <c r="HO1208" s="102"/>
      <c r="HQ1208" s="102"/>
      <c r="HS1208" s="102"/>
      <c r="HU1208" s="102"/>
      <c r="HW1208" s="102"/>
      <c r="HY1208" s="102"/>
      <c r="IA1208" s="102"/>
      <c r="IC1208" s="102"/>
      <c r="IE1208" s="102"/>
      <c r="IG1208" s="102"/>
      <c r="II1208" s="102"/>
      <c r="IK1208" s="102"/>
      <c r="IM1208" s="102"/>
      <c r="IO1208" s="102"/>
      <c r="IQ1208" s="102"/>
      <c r="IS1208" s="102"/>
      <c r="IU1208" s="102"/>
      <c r="IV1208" s="59"/>
    </row>
    <row r="1209" spans="1:21" s="59" customFormat="1" ht="9" customHeight="1" thickBot="1">
      <c r="A1209" s="421"/>
      <c r="B1209" s="348"/>
      <c r="C1209" s="422"/>
      <c r="D1209" s="489"/>
      <c r="E1209" s="318"/>
      <c r="F1209" s="485"/>
      <c r="G1209" s="379"/>
      <c r="H1209" s="379"/>
      <c r="I1209" s="448"/>
      <c r="J1209" s="102"/>
      <c r="K1209" s="102"/>
      <c r="L1209" s="102"/>
      <c r="M1209" s="102"/>
      <c r="N1209" s="102"/>
      <c r="O1209" s="102"/>
      <c r="P1209" s="102"/>
      <c r="Q1209" s="102"/>
      <c r="R1209" s="102"/>
      <c r="S1209" s="102"/>
      <c r="T1209" s="102"/>
      <c r="U1209" s="102"/>
    </row>
    <row r="1210" spans="1:256" s="169" customFormat="1" ht="15.75" customHeight="1" thickBot="1">
      <c r="A1210" s="425">
        <v>854</v>
      </c>
      <c r="B1210" s="552"/>
      <c r="C1210" s="427"/>
      <c r="D1210" s="415" t="s">
        <v>165</v>
      </c>
      <c r="E1210" s="310">
        <f>SUM(E1212+E1225+E1231)</f>
        <v>807226</v>
      </c>
      <c r="F1210" s="329">
        <f>SUM(F1212+F1225+F1231)</f>
        <v>405797.38</v>
      </c>
      <c r="G1210" s="470"/>
      <c r="H1210" s="330"/>
      <c r="I1210" s="446">
        <f>SUM(F1210/E1210*100)</f>
        <v>50.27060327591034</v>
      </c>
      <c r="K1210" s="102"/>
      <c r="M1210" s="102"/>
      <c r="O1210" s="102"/>
      <c r="Q1210" s="102"/>
      <c r="S1210" s="102"/>
      <c r="U1210" s="102"/>
      <c r="W1210" s="102"/>
      <c r="Y1210" s="102"/>
      <c r="AA1210" s="102"/>
      <c r="AC1210" s="102"/>
      <c r="AE1210" s="102"/>
      <c r="AG1210" s="102"/>
      <c r="AI1210" s="102"/>
      <c r="AK1210" s="102"/>
      <c r="AM1210" s="102"/>
      <c r="AO1210" s="102"/>
      <c r="AQ1210" s="102"/>
      <c r="AS1210" s="102"/>
      <c r="AU1210" s="102"/>
      <c r="AW1210" s="102"/>
      <c r="AY1210" s="102"/>
      <c r="BA1210" s="102"/>
      <c r="BC1210" s="102"/>
      <c r="BE1210" s="102"/>
      <c r="BG1210" s="102"/>
      <c r="BI1210" s="102"/>
      <c r="BK1210" s="102"/>
      <c r="BM1210" s="102"/>
      <c r="BO1210" s="102"/>
      <c r="BQ1210" s="102"/>
      <c r="BS1210" s="102"/>
      <c r="BU1210" s="102"/>
      <c r="BW1210" s="102"/>
      <c r="BY1210" s="102"/>
      <c r="CA1210" s="102"/>
      <c r="CC1210" s="102"/>
      <c r="CE1210" s="102"/>
      <c r="CG1210" s="102"/>
      <c r="CI1210" s="102"/>
      <c r="CK1210" s="102"/>
      <c r="CM1210" s="102"/>
      <c r="CO1210" s="102"/>
      <c r="CQ1210" s="102"/>
      <c r="CS1210" s="102"/>
      <c r="CU1210" s="102"/>
      <c r="CW1210" s="102"/>
      <c r="CY1210" s="102"/>
      <c r="DA1210" s="102"/>
      <c r="DC1210" s="102"/>
      <c r="DE1210" s="102"/>
      <c r="DG1210" s="102"/>
      <c r="DI1210" s="102"/>
      <c r="DK1210" s="102"/>
      <c r="DM1210" s="102"/>
      <c r="DO1210" s="102"/>
      <c r="DQ1210" s="102"/>
      <c r="DS1210" s="102"/>
      <c r="DU1210" s="102"/>
      <c r="DW1210" s="102"/>
      <c r="DY1210" s="102"/>
      <c r="EA1210" s="102"/>
      <c r="EC1210" s="102"/>
      <c r="EE1210" s="102"/>
      <c r="EG1210" s="102"/>
      <c r="EI1210" s="102"/>
      <c r="EK1210" s="102"/>
      <c r="EM1210" s="102"/>
      <c r="EO1210" s="102"/>
      <c r="EQ1210" s="102"/>
      <c r="ES1210" s="102"/>
      <c r="EU1210" s="102"/>
      <c r="EW1210" s="102"/>
      <c r="EY1210" s="102"/>
      <c r="FA1210" s="102"/>
      <c r="FC1210" s="102"/>
      <c r="FE1210" s="102"/>
      <c r="FG1210" s="102"/>
      <c r="FI1210" s="102"/>
      <c r="FK1210" s="102"/>
      <c r="FM1210" s="102"/>
      <c r="FO1210" s="102"/>
      <c r="FQ1210" s="102"/>
      <c r="FS1210" s="102"/>
      <c r="FU1210" s="102"/>
      <c r="FW1210" s="102"/>
      <c r="FY1210" s="102"/>
      <c r="GA1210" s="102"/>
      <c r="GC1210" s="102"/>
      <c r="GE1210" s="102"/>
      <c r="GG1210" s="102"/>
      <c r="GI1210" s="102"/>
      <c r="GK1210" s="102"/>
      <c r="GM1210" s="102"/>
      <c r="GO1210" s="102"/>
      <c r="GQ1210" s="102"/>
      <c r="GS1210" s="102"/>
      <c r="GU1210" s="102"/>
      <c r="GW1210" s="102"/>
      <c r="GY1210" s="102"/>
      <c r="HA1210" s="102"/>
      <c r="HC1210" s="102"/>
      <c r="HE1210" s="102"/>
      <c r="HG1210" s="102"/>
      <c r="HI1210" s="102"/>
      <c r="HK1210" s="102"/>
      <c r="HM1210" s="102"/>
      <c r="HO1210" s="102"/>
      <c r="HQ1210" s="102"/>
      <c r="HS1210" s="102"/>
      <c r="HU1210" s="102"/>
      <c r="HW1210" s="102"/>
      <c r="HY1210" s="102"/>
      <c r="IA1210" s="102"/>
      <c r="IC1210" s="102"/>
      <c r="IE1210" s="102"/>
      <c r="IG1210" s="102"/>
      <c r="II1210" s="102"/>
      <c r="IK1210" s="102"/>
      <c r="IM1210" s="102"/>
      <c r="IO1210" s="102"/>
      <c r="IQ1210" s="102"/>
      <c r="IS1210" s="102"/>
      <c r="IU1210" s="102"/>
      <c r="IV1210" s="59"/>
    </row>
    <row r="1211" spans="1:256" s="169" customFormat="1" ht="10.5" customHeight="1">
      <c r="A1211" s="412"/>
      <c r="B1211" s="552"/>
      <c r="C1211" s="414"/>
      <c r="D1211" s="415"/>
      <c r="E1211" s="428"/>
      <c r="F1211" s="329"/>
      <c r="G1211" s="469"/>
      <c r="H1211" s="330"/>
      <c r="I1211" s="446"/>
      <c r="K1211" s="102"/>
      <c r="M1211" s="102"/>
      <c r="O1211" s="102"/>
      <c r="Q1211" s="102"/>
      <c r="S1211" s="102"/>
      <c r="U1211" s="102"/>
      <c r="W1211" s="102"/>
      <c r="Y1211" s="102"/>
      <c r="AA1211" s="102"/>
      <c r="AC1211" s="102"/>
      <c r="AE1211" s="102"/>
      <c r="AG1211" s="102"/>
      <c r="AI1211" s="102"/>
      <c r="AK1211" s="102"/>
      <c r="AM1211" s="102"/>
      <c r="AO1211" s="102"/>
      <c r="AQ1211" s="102"/>
      <c r="AS1211" s="102"/>
      <c r="AU1211" s="102"/>
      <c r="AW1211" s="102"/>
      <c r="AY1211" s="102"/>
      <c r="BA1211" s="102"/>
      <c r="BC1211" s="102"/>
      <c r="BE1211" s="102"/>
      <c r="BG1211" s="102"/>
      <c r="BI1211" s="102"/>
      <c r="BK1211" s="102"/>
      <c r="BM1211" s="102"/>
      <c r="BO1211" s="102"/>
      <c r="BQ1211" s="102"/>
      <c r="BS1211" s="102"/>
      <c r="BU1211" s="102"/>
      <c r="BW1211" s="102"/>
      <c r="BY1211" s="102"/>
      <c r="CA1211" s="102"/>
      <c r="CC1211" s="102"/>
      <c r="CE1211" s="102"/>
      <c r="CG1211" s="102"/>
      <c r="CI1211" s="102"/>
      <c r="CK1211" s="102"/>
      <c r="CM1211" s="102"/>
      <c r="CO1211" s="102"/>
      <c r="CQ1211" s="102"/>
      <c r="CS1211" s="102"/>
      <c r="CU1211" s="102"/>
      <c r="CW1211" s="102"/>
      <c r="CY1211" s="102"/>
      <c r="DA1211" s="102"/>
      <c r="DC1211" s="102"/>
      <c r="DE1211" s="102"/>
      <c r="DG1211" s="102"/>
      <c r="DI1211" s="102"/>
      <c r="DK1211" s="102"/>
      <c r="DM1211" s="102"/>
      <c r="DO1211" s="102"/>
      <c r="DQ1211" s="102"/>
      <c r="DS1211" s="102"/>
      <c r="DU1211" s="102"/>
      <c r="DW1211" s="102"/>
      <c r="DY1211" s="102"/>
      <c r="EA1211" s="102"/>
      <c r="EC1211" s="102"/>
      <c r="EE1211" s="102"/>
      <c r="EG1211" s="102"/>
      <c r="EI1211" s="102"/>
      <c r="EK1211" s="102"/>
      <c r="EM1211" s="102"/>
      <c r="EO1211" s="102"/>
      <c r="EQ1211" s="102"/>
      <c r="ES1211" s="102"/>
      <c r="EU1211" s="102"/>
      <c r="EW1211" s="102"/>
      <c r="EY1211" s="102"/>
      <c r="FA1211" s="102"/>
      <c r="FC1211" s="102"/>
      <c r="FE1211" s="102"/>
      <c r="FG1211" s="102"/>
      <c r="FI1211" s="102"/>
      <c r="FK1211" s="102"/>
      <c r="FM1211" s="102"/>
      <c r="FO1211" s="102"/>
      <c r="FQ1211" s="102"/>
      <c r="FS1211" s="102"/>
      <c r="FU1211" s="102"/>
      <c r="FW1211" s="102"/>
      <c r="FY1211" s="102"/>
      <c r="GA1211" s="102"/>
      <c r="GC1211" s="102"/>
      <c r="GE1211" s="102"/>
      <c r="GG1211" s="102"/>
      <c r="GI1211" s="102"/>
      <c r="GK1211" s="102"/>
      <c r="GM1211" s="102"/>
      <c r="GO1211" s="102"/>
      <c r="GQ1211" s="102"/>
      <c r="GS1211" s="102"/>
      <c r="GU1211" s="102"/>
      <c r="GW1211" s="102"/>
      <c r="GY1211" s="102"/>
      <c r="HA1211" s="102"/>
      <c r="HC1211" s="102"/>
      <c r="HE1211" s="102"/>
      <c r="HG1211" s="102"/>
      <c r="HI1211" s="102"/>
      <c r="HK1211" s="102"/>
      <c r="HM1211" s="102"/>
      <c r="HO1211" s="102"/>
      <c r="HQ1211" s="102"/>
      <c r="HS1211" s="102"/>
      <c r="HU1211" s="102"/>
      <c r="HW1211" s="102"/>
      <c r="HY1211" s="102"/>
      <c r="IA1211" s="102"/>
      <c r="IC1211" s="102"/>
      <c r="IE1211" s="102"/>
      <c r="IG1211" s="102"/>
      <c r="II1211" s="102"/>
      <c r="IK1211" s="102"/>
      <c r="IM1211" s="102"/>
      <c r="IO1211" s="102"/>
      <c r="IQ1211" s="102"/>
      <c r="IS1211" s="102"/>
      <c r="IU1211" s="102"/>
      <c r="IV1211" s="59"/>
    </row>
    <row r="1212" spans="1:256" s="169" customFormat="1" ht="15.75" customHeight="1">
      <c r="A1212" s="361"/>
      <c r="B1212" s="158" t="s">
        <v>326</v>
      </c>
      <c r="C1212" s="153"/>
      <c r="D1212" s="39" t="s">
        <v>327</v>
      </c>
      <c r="E1212" s="40">
        <f>SUM(E1214+E1215+E1216+E1217+E1218+E1219+E1220+E1221+E1222+E1223)</f>
        <v>619144</v>
      </c>
      <c r="F1212" s="119">
        <f>SUM(F1214+F1215+F1216+F1217+F1218+F1219+F1220+F1221+F1222+F1223)</f>
        <v>304429.52</v>
      </c>
      <c r="G1212" s="121"/>
      <c r="H1212" s="120"/>
      <c r="I1212" s="362">
        <f>SUM(F1212/E1212*100)</f>
        <v>49.169421007067825</v>
      </c>
      <c r="K1212" s="102"/>
      <c r="M1212" s="102"/>
      <c r="O1212" s="102"/>
      <c r="Q1212" s="102"/>
      <c r="S1212" s="102"/>
      <c r="U1212" s="102"/>
      <c r="W1212" s="102"/>
      <c r="Y1212" s="102"/>
      <c r="AA1212" s="102"/>
      <c r="AC1212" s="102"/>
      <c r="AE1212" s="102"/>
      <c r="AG1212" s="102"/>
      <c r="AI1212" s="102"/>
      <c r="AK1212" s="102"/>
      <c r="AM1212" s="102"/>
      <c r="AO1212" s="102"/>
      <c r="AQ1212" s="102"/>
      <c r="AS1212" s="102"/>
      <c r="AU1212" s="102"/>
      <c r="AW1212" s="102"/>
      <c r="AY1212" s="102"/>
      <c r="BA1212" s="102"/>
      <c r="BC1212" s="102"/>
      <c r="BE1212" s="102"/>
      <c r="BG1212" s="102"/>
      <c r="BI1212" s="102"/>
      <c r="BK1212" s="102"/>
      <c r="BM1212" s="102"/>
      <c r="BO1212" s="102"/>
      <c r="BQ1212" s="102"/>
      <c r="BS1212" s="102"/>
      <c r="BU1212" s="102"/>
      <c r="BW1212" s="102"/>
      <c r="BY1212" s="102"/>
      <c r="CA1212" s="102"/>
      <c r="CC1212" s="102"/>
      <c r="CE1212" s="102"/>
      <c r="CG1212" s="102"/>
      <c r="CI1212" s="102"/>
      <c r="CK1212" s="102"/>
      <c r="CM1212" s="102"/>
      <c r="CO1212" s="102"/>
      <c r="CQ1212" s="102"/>
      <c r="CS1212" s="102"/>
      <c r="CU1212" s="102"/>
      <c r="CW1212" s="102"/>
      <c r="CY1212" s="102"/>
      <c r="DA1212" s="102"/>
      <c r="DC1212" s="102"/>
      <c r="DE1212" s="102"/>
      <c r="DG1212" s="102"/>
      <c r="DI1212" s="102"/>
      <c r="DK1212" s="102"/>
      <c r="DM1212" s="102"/>
      <c r="DO1212" s="102"/>
      <c r="DQ1212" s="102"/>
      <c r="DS1212" s="102"/>
      <c r="DU1212" s="102"/>
      <c r="DW1212" s="102"/>
      <c r="DY1212" s="102"/>
      <c r="EA1212" s="102"/>
      <c r="EC1212" s="102"/>
      <c r="EE1212" s="102"/>
      <c r="EG1212" s="102"/>
      <c r="EI1212" s="102"/>
      <c r="EK1212" s="102"/>
      <c r="EM1212" s="102"/>
      <c r="EO1212" s="102"/>
      <c r="EQ1212" s="102"/>
      <c r="ES1212" s="102"/>
      <c r="EU1212" s="102"/>
      <c r="EW1212" s="102"/>
      <c r="EY1212" s="102"/>
      <c r="FA1212" s="102"/>
      <c r="FC1212" s="102"/>
      <c r="FE1212" s="102"/>
      <c r="FG1212" s="102"/>
      <c r="FI1212" s="102"/>
      <c r="FK1212" s="102"/>
      <c r="FM1212" s="102"/>
      <c r="FO1212" s="102"/>
      <c r="FQ1212" s="102"/>
      <c r="FS1212" s="102"/>
      <c r="FU1212" s="102"/>
      <c r="FW1212" s="102"/>
      <c r="FY1212" s="102"/>
      <c r="GA1212" s="102"/>
      <c r="GC1212" s="102"/>
      <c r="GE1212" s="102"/>
      <c r="GG1212" s="102"/>
      <c r="GI1212" s="102"/>
      <c r="GK1212" s="102"/>
      <c r="GM1212" s="102"/>
      <c r="GO1212" s="102"/>
      <c r="GQ1212" s="102"/>
      <c r="GS1212" s="102"/>
      <c r="GU1212" s="102"/>
      <c r="GW1212" s="102"/>
      <c r="GY1212" s="102"/>
      <c r="HA1212" s="102"/>
      <c r="HC1212" s="102"/>
      <c r="HE1212" s="102"/>
      <c r="HG1212" s="102"/>
      <c r="HI1212" s="102"/>
      <c r="HK1212" s="102"/>
      <c r="HM1212" s="102"/>
      <c r="HO1212" s="102"/>
      <c r="HQ1212" s="102"/>
      <c r="HS1212" s="102"/>
      <c r="HU1212" s="102"/>
      <c r="HW1212" s="102"/>
      <c r="HY1212" s="102"/>
      <c r="IA1212" s="102"/>
      <c r="IC1212" s="102"/>
      <c r="IE1212" s="102"/>
      <c r="IG1212" s="102"/>
      <c r="II1212" s="102"/>
      <c r="IK1212" s="102"/>
      <c r="IM1212" s="102"/>
      <c r="IO1212" s="102"/>
      <c r="IQ1212" s="102"/>
      <c r="IS1212" s="102"/>
      <c r="IU1212" s="102"/>
      <c r="IV1212" s="59"/>
    </row>
    <row r="1213" spans="1:256" s="169" customFormat="1" ht="11.25" customHeight="1">
      <c r="A1213" s="361"/>
      <c r="B1213" s="158"/>
      <c r="C1213" s="153"/>
      <c r="D1213" s="39"/>
      <c r="E1213" s="40"/>
      <c r="F1213" s="119"/>
      <c r="G1213" s="121"/>
      <c r="H1213" s="120"/>
      <c r="I1213" s="362"/>
      <c r="K1213" s="102"/>
      <c r="M1213" s="102"/>
      <c r="O1213" s="102"/>
      <c r="Q1213" s="102"/>
      <c r="S1213" s="102"/>
      <c r="U1213" s="102"/>
      <c r="W1213" s="102"/>
      <c r="Y1213" s="102"/>
      <c r="AA1213" s="102"/>
      <c r="AC1213" s="102"/>
      <c r="AE1213" s="102"/>
      <c r="AG1213" s="102"/>
      <c r="AI1213" s="102"/>
      <c r="AK1213" s="102"/>
      <c r="AM1213" s="102"/>
      <c r="AO1213" s="102"/>
      <c r="AQ1213" s="102"/>
      <c r="AS1213" s="102"/>
      <c r="AU1213" s="102"/>
      <c r="AW1213" s="102"/>
      <c r="AY1213" s="102"/>
      <c r="BA1213" s="102"/>
      <c r="BC1213" s="102"/>
      <c r="BE1213" s="102"/>
      <c r="BG1213" s="102"/>
      <c r="BI1213" s="102"/>
      <c r="BK1213" s="102"/>
      <c r="BM1213" s="102"/>
      <c r="BO1213" s="102"/>
      <c r="BQ1213" s="102"/>
      <c r="BS1213" s="102"/>
      <c r="BU1213" s="102"/>
      <c r="BW1213" s="102"/>
      <c r="BY1213" s="102"/>
      <c r="CA1213" s="102"/>
      <c r="CC1213" s="102"/>
      <c r="CE1213" s="102"/>
      <c r="CG1213" s="102"/>
      <c r="CI1213" s="102"/>
      <c r="CK1213" s="102"/>
      <c r="CM1213" s="102"/>
      <c r="CO1213" s="102"/>
      <c r="CQ1213" s="102"/>
      <c r="CS1213" s="102"/>
      <c r="CU1213" s="102"/>
      <c r="CW1213" s="102"/>
      <c r="CY1213" s="102"/>
      <c r="DA1213" s="102"/>
      <c r="DC1213" s="102"/>
      <c r="DE1213" s="102"/>
      <c r="DG1213" s="102"/>
      <c r="DI1213" s="102"/>
      <c r="DK1213" s="102"/>
      <c r="DM1213" s="102"/>
      <c r="DO1213" s="102"/>
      <c r="DQ1213" s="102"/>
      <c r="DS1213" s="102"/>
      <c r="DU1213" s="102"/>
      <c r="DW1213" s="102"/>
      <c r="DY1213" s="102"/>
      <c r="EA1213" s="102"/>
      <c r="EC1213" s="102"/>
      <c r="EE1213" s="102"/>
      <c r="EG1213" s="102"/>
      <c r="EI1213" s="102"/>
      <c r="EK1213" s="102"/>
      <c r="EM1213" s="102"/>
      <c r="EO1213" s="102"/>
      <c r="EQ1213" s="102"/>
      <c r="ES1213" s="102"/>
      <c r="EU1213" s="102"/>
      <c r="EW1213" s="102"/>
      <c r="EY1213" s="102"/>
      <c r="FA1213" s="102"/>
      <c r="FC1213" s="102"/>
      <c r="FE1213" s="102"/>
      <c r="FG1213" s="102"/>
      <c r="FI1213" s="102"/>
      <c r="FK1213" s="102"/>
      <c r="FM1213" s="102"/>
      <c r="FO1213" s="102"/>
      <c r="FQ1213" s="102"/>
      <c r="FS1213" s="102"/>
      <c r="FU1213" s="102"/>
      <c r="FW1213" s="102"/>
      <c r="FY1213" s="102"/>
      <c r="GA1213" s="102"/>
      <c r="GC1213" s="102"/>
      <c r="GE1213" s="102"/>
      <c r="GG1213" s="102"/>
      <c r="GI1213" s="102"/>
      <c r="GK1213" s="102"/>
      <c r="GM1213" s="102"/>
      <c r="GO1213" s="102"/>
      <c r="GQ1213" s="102"/>
      <c r="GS1213" s="102"/>
      <c r="GU1213" s="102"/>
      <c r="GW1213" s="102"/>
      <c r="GY1213" s="102"/>
      <c r="HA1213" s="102"/>
      <c r="HC1213" s="102"/>
      <c r="HE1213" s="102"/>
      <c r="HG1213" s="102"/>
      <c r="HI1213" s="102"/>
      <c r="HK1213" s="102"/>
      <c r="HM1213" s="102"/>
      <c r="HO1213" s="102"/>
      <c r="HQ1213" s="102"/>
      <c r="HS1213" s="102"/>
      <c r="HU1213" s="102"/>
      <c r="HW1213" s="102"/>
      <c r="HY1213" s="102"/>
      <c r="IA1213" s="102"/>
      <c r="IC1213" s="102"/>
      <c r="IE1213" s="102"/>
      <c r="IG1213" s="102"/>
      <c r="II1213" s="102"/>
      <c r="IK1213" s="102"/>
      <c r="IM1213" s="102"/>
      <c r="IO1213" s="102"/>
      <c r="IQ1213" s="102"/>
      <c r="IS1213" s="102"/>
      <c r="IU1213" s="102"/>
      <c r="IV1213" s="59"/>
    </row>
    <row r="1214" spans="1:256" s="169" customFormat="1" ht="15.75">
      <c r="A1214" s="361"/>
      <c r="B1214" s="158"/>
      <c r="C1214" s="153">
        <v>3020</v>
      </c>
      <c r="D1214" s="51" t="s">
        <v>263</v>
      </c>
      <c r="E1214" s="57">
        <v>1146</v>
      </c>
      <c r="F1214" s="123">
        <v>66</v>
      </c>
      <c r="G1214" s="121"/>
      <c r="H1214" s="120"/>
      <c r="I1214" s="362">
        <f aca="true" t="shared" si="25" ref="I1214:I1223">SUM(F1214/E1214*100)</f>
        <v>5.7591623036649215</v>
      </c>
      <c r="K1214" s="102"/>
      <c r="M1214" s="102"/>
      <c r="O1214" s="102"/>
      <c r="Q1214" s="102"/>
      <c r="S1214" s="102"/>
      <c r="U1214" s="102"/>
      <c r="W1214" s="102"/>
      <c r="Y1214" s="102"/>
      <c r="AA1214" s="102"/>
      <c r="AC1214" s="102"/>
      <c r="AE1214" s="102"/>
      <c r="AG1214" s="102"/>
      <c r="AI1214" s="102"/>
      <c r="AK1214" s="102"/>
      <c r="AM1214" s="102"/>
      <c r="AO1214" s="102"/>
      <c r="AQ1214" s="102"/>
      <c r="AS1214" s="102"/>
      <c r="AU1214" s="102"/>
      <c r="AW1214" s="102"/>
      <c r="AY1214" s="102"/>
      <c r="BA1214" s="102"/>
      <c r="BC1214" s="102"/>
      <c r="BE1214" s="102"/>
      <c r="BG1214" s="102"/>
      <c r="BI1214" s="102"/>
      <c r="BK1214" s="102"/>
      <c r="BM1214" s="102"/>
      <c r="BO1214" s="102"/>
      <c r="BQ1214" s="102"/>
      <c r="BS1214" s="102"/>
      <c r="BU1214" s="102"/>
      <c r="BW1214" s="102"/>
      <c r="BY1214" s="102"/>
      <c r="CA1214" s="102"/>
      <c r="CC1214" s="102"/>
      <c r="CE1214" s="102"/>
      <c r="CG1214" s="102"/>
      <c r="CI1214" s="102"/>
      <c r="CK1214" s="102"/>
      <c r="CM1214" s="102"/>
      <c r="CO1214" s="102"/>
      <c r="CQ1214" s="102"/>
      <c r="CS1214" s="102"/>
      <c r="CU1214" s="102"/>
      <c r="CW1214" s="102"/>
      <c r="CY1214" s="102"/>
      <c r="DA1214" s="102"/>
      <c r="DC1214" s="102"/>
      <c r="DE1214" s="102"/>
      <c r="DG1214" s="102"/>
      <c r="DI1214" s="102"/>
      <c r="DK1214" s="102"/>
      <c r="DM1214" s="102"/>
      <c r="DO1214" s="102"/>
      <c r="DQ1214" s="102"/>
      <c r="DS1214" s="102"/>
      <c r="DU1214" s="102"/>
      <c r="DW1214" s="102"/>
      <c r="DY1214" s="102"/>
      <c r="EA1214" s="102"/>
      <c r="EC1214" s="102"/>
      <c r="EE1214" s="102"/>
      <c r="EG1214" s="102"/>
      <c r="EI1214" s="102"/>
      <c r="EK1214" s="102"/>
      <c r="EM1214" s="102"/>
      <c r="EO1214" s="102"/>
      <c r="EQ1214" s="102"/>
      <c r="ES1214" s="102"/>
      <c r="EU1214" s="102"/>
      <c r="EW1214" s="102"/>
      <c r="EY1214" s="102"/>
      <c r="FA1214" s="102"/>
      <c r="FC1214" s="102"/>
      <c r="FE1214" s="102"/>
      <c r="FG1214" s="102"/>
      <c r="FI1214" s="102"/>
      <c r="FK1214" s="102"/>
      <c r="FM1214" s="102"/>
      <c r="FO1214" s="102"/>
      <c r="FQ1214" s="102"/>
      <c r="FS1214" s="102"/>
      <c r="FU1214" s="102"/>
      <c r="FW1214" s="102"/>
      <c r="FY1214" s="102"/>
      <c r="GA1214" s="102"/>
      <c r="GC1214" s="102"/>
      <c r="GE1214" s="102"/>
      <c r="GG1214" s="102"/>
      <c r="GI1214" s="102"/>
      <c r="GK1214" s="102"/>
      <c r="GM1214" s="102"/>
      <c r="GO1214" s="102"/>
      <c r="GQ1214" s="102"/>
      <c r="GS1214" s="102"/>
      <c r="GU1214" s="102"/>
      <c r="GW1214" s="102"/>
      <c r="GY1214" s="102"/>
      <c r="HA1214" s="102"/>
      <c r="HC1214" s="102"/>
      <c r="HE1214" s="102"/>
      <c r="HG1214" s="102"/>
      <c r="HI1214" s="102"/>
      <c r="HK1214" s="102"/>
      <c r="HM1214" s="102"/>
      <c r="HO1214" s="102"/>
      <c r="HQ1214" s="102"/>
      <c r="HS1214" s="102"/>
      <c r="HU1214" s="102"/>
      <c r="HW1214" s="102"/>
      <c r="HY1214" s="102"/>
      <c r="IA1214" s="102"/>
      <c r="IC1214" s="102"/>
      <c r="IE1214" s="102"/>
      <c r="IG1214" s="102"/>
      <c r="II1214" s="102"/>
      <c r="IK1214" s="102"/>
      <c r="IM1214" s="102"/>
      <c r="IO1214" s="102"/>
      <c r="IQ1214" s="102"/>
      <c r="IS1214" s="102"/>
      <c r="IU1214" s="102"/>
      <c r="IV1214" s="59"/>
    </row>
    <row r="1215" spans="1:256" s="169" customFormat="1" ht="15.75">
      <c r="A1215" s="361"/>
      <c r="B1215" s="158"/>
      <c r="C1215" s="153">
        <v>4010</v>
      </c>
      <c r="D1215" s="51" t="s">
        <v>222</v>
      </c>
      <c r="E1215" s="57">
        <v>461120</v>
      </c>
      <c r="F1215" s="123">
        <v>209482.58</v>
      </c>
      <c r="G1215" s="121"/>
      <c r="H1215" s="120"/>
      <c r="I1215" s="362">
        <f t="shared" si="25"/>
        <v>45.42908136710617</v>
      </c>
      <c r="K1215" s="102"/>
      <c r="M1215" s="102"/>
      <c r="O1215" s="102"/>
      <c r="Q1215" s="102"/>
      <c r="S1215" s="102"/>
      <c r="U1215" s="102"/>
      <c r="W1215" s="102"/>
      <c r="Y1215" s="102"/>
      <c r="AA1215" s="102"/>
      <c r="AC1215" s="102"/>
      <c r="AE1215" s="102"/>
      <c r="AG1215" s="102"/>
      <c r="AI1215" s="102"/>
      <c r="AK1215" s="102"/>
      <c r="AM1215" s="102"/>
      <c r="AO1215" s="102"/>
      <c r="AQ1215" s="102"/>
      <c r="AS1215" s="102"/>
      <c r="AU1215" s="102"/>
      <c r="AW1215" s="102"/>
      <c r="AY1215" s="102"/>
      <c r="BA1215" s="102"/>
      <c r="BC1215" s="102"/>
      <c r="BE1215" s="102"/>
      <c r="BG1215" s="102"/>
      <c r="BI1215" s="102"/>
      <c r="BK1215" s="102"/>
      <c r="BM1215" s="102"/>
      <c r="BO1215" s="102"/>
      <c r="BQ1215" s="102"/>
      <c r="BS1215" s="102"/>
      <c r="BU1215" s="102"/>
      <c r="BW1215" s="102"/>
      <c r="BY1215" s="102"/>
      <c r="CA1215" s="102"/>
      <c r="CC1215" s="102"/>
      <c r="CE1215" s="102"/>
      <c r="CG1215" s="102"/>
      <c r="CI1215" s="102"/>
      <c r="CK1215" s="102"/>
      <c r="CM1215" s="102"/>
      <c r="CO1215" s="102"/>
      <c r="CQ1215" s="102"/>
      <c r="CS1215" s="102"/>
      <c r="CU1215" s="102"/>
      <c r="CW1215" s="102"/>
      <c r="CY1215" s="102"/>
      <c r="DA1215" s="102"/>
      <c r="DC1215" s="102"/>
      <c r="DE1215" s="102"/>
      <c r="DG1215" s="102"/>
      <c r="DI1215" s="102"/>
      <c r="DK1215" s="102"/>
      <c r="DM1215" s="102"/>
      <c r="DO1215" s="102"/>
      <c r="DQ1215" s="102"/>
      <c r="DS1215" s="102"/>
      <c r="DU1215" s="102"/>
      <c r="DW1215" s="102"/>
      <c r="DY1215" s="102"/>
      <c r="EA1215" s="102"/>
      <c r="EC1215" s="102"/>
      <c r="EE1215" s="102"/>
      <c r="EG1215" s="102"/>
      <c r="EI1215" s="102"/>
      <c r="EK1215" s="102"/>
      <c r="EM1215" s="102"/>
      <c r="EO1215" s="102"/>
      <c r="EQ1215" s="102"/>
      <c r="ES1215" s="102"/>
      <c r="EU1215" s="102"/>
      <c r="EW1215" s="102"/>
      <c r="EY1215" s="102"/>
      <c r="FA1215" s="102"/>
      <c r="FC1215" s="102"/>
      <c r="FE1215" s="102"/>
      <c r="FG1215" s="102"/>
      <c r="FI1215" s="102"/>
      <c r="FK1215" s="102"/>
      <c r="FM1215" s="102"/>
      <c r="FO1215" s="102"/>
      <c r="FQ1215" s="102"/>
      <c r="FS1215" s="102"/>
      <c r="FU1215" s="102"/>
      <c r="FW1215" s="102"/>
      <c r="FY1215" s="102"/>
      <c r="GA1215" s="102"/>
      <c r="GC1215" s="102"/>
      <c r="GE1215" s="102"/>
      <c r="GG1215" s="102"/>
      <c r="GI1215" s="102"/>
      <c r="GK1215" s="102"/>
      <c r="GM1215" s="102"/>
      <c r="GO1215" s="102"/>
      <c r="GQ1215" s="102"/>
      <c r="GS1215" s="102"/>
      <c r="GU1215" s="102"/>
      <c r="GW1215" s="102"/>
      <c r="GY1215" s="102"/>
      <c r="HA1215" s="102"/>
      <c r="HC1215" s="102"/>
      <c r="HE1215" s="102"/>
      <c r="HG1215" s="102"/>
      <c r="HI1215" s="102"/>
      <c r="HK1215" s="102"/>
      <c r="HM1215" s="102"/>
      <c r="HO1215" s="102"/>
      <c r="HQ1215" s="102"/>
      <c r="HS1215" s="102"/>
      <c r="HU1215" s="102"/>
      <c r="HW1215" s="102"/>
      <c r="HY1215" s="102"/>
      <c r="IA1215" s="102"/>
      <c r="IC1215" s="102"/>
      <c r="IE1215" s="102"/>
      <c r="IG1215" s="102"/>
      <c r="II1215" s="102"/>
      <c r="IK1215" s="102"/>
      <c r="IM1215" s="102"/>
      <c r="IO1215" s="102"/>
      <c r="IQ1215" s="102"/>
      <c r="IS1215" s="102"/>
      <c r="IU1215" s="102"/>
      <c r="IV1215" s="59"/>
    </row>
    <row r="1216" spans="1:256" s="169" customFormat="1" ht="15.75">
      <c r="A1216" s="361"/>
      <c r="B1216" s="158"/>
      <c r="C1216" s="153">
        <v>4040</v>
      </c>
      <c r="D1216" s="51" t="s">
        <v>264</v>
      </c>
      <c r="E1216" s="57">
        <v>32313</v>
      </c>
      <c r="F1216" s="123">
        <v>30540.84</v>
      </c>
      <c r="G1216" s="121"/>
      <c r="H1216" s="120"/>
      <c r="I1216" s="362">
        <f t="shared" si="25"/>
        <v>94.51564385850895</v>
      </c>
      <c r="K1216" s="102"/>
      <c r="M1216" s="102"/>
      <c r="O1216" s="102"/>
      <c r="Q1216" s="102"/>
      <c r="S1216" s="102"/>
      <c r="U1216" s="102"/>
      <c r="W1216" s="102"/>
      <c r="Y1216" s="102"/>
      <c r="AA1216" s="102"/>
      <c r="AC1216" s="102"/>
      <c r="AE1216" s="102"/>
      <c r="AG1216" s="102"/>
      <c r="AI1216" s="102"/>
      <c r="AK1216" s="102"/>
      <c r="AM1216" s="102"/>
      <c r="AO1216" s="102"/>
      <c r="AQ1216" s="102"/>
      <c r="AS1216" s="102"/>
      <c r="AU1216" s="102"/>
      <c r="AW1216" s="102"/>
      <c r="AY1216" s="102"/>
      <c r="BA1216" s="102"/>
      <c r="BC1216" s="102"/>
      <c r="BE1216" s="102"/>
      <c r="BG1216" s="102"/>
      <c r="BI1216" s="102"/>
      <c r="BK1216" s="102"/>
      <c r="BM1216" s="102"/>
      <c r="BO1216" s="102"/>
      <c r="BQ1216" s="102"/>
      <c r="BS1216" s="102"/>
      <c r="BU1216" s="102"/>
      <c r="BW1216" s="102"/>
      <c r="BY1216" s="102"/>
      <c r="CA1216" s="102"/>
      <c r="CC1216" s="102"/>
      <c r="CE1216" s="102"/>
      <c r="CG1216" s="102"/>
      <c r="CI1216" s="102"/>
      <c r="CK1216" s="102"/>
      <c r="CM1216" s="102"/>
      <c r="CO1216" s="102"/>
      <c r="CQ1216" s="102"/>
      <c r="CS1216" s="102"/>
      <c r="CU1216" s="102"/>
      <c r="CW1216" s="102"/>
      <c r="CY1216" s="102"/>
      <c r="DA1216" s="102"/>
      <c r="DC1216" s="102"/>
      <c r="DE1216" s="102"/>
      <c r="DG1216" s="102"/>
      <c r="DI1216" s="102"/>
      <c r="DK1216" s="102"/>
      <c r="DM1216" s="102"/>
      <c r="DO1216" s="102"/>
      <c r="DQ1216" s="102"/>
      <c r="DS1216" s="102"/>
      <c r="DU1216" s="102"/>
      <c r="DW1216" s="102"/>
      <c r="DY1216" s="102"/>
      <c r="EA1216" s="102"/>
      <c r="EC1216" s="102"/>
      <c r="EE1216" s="102"/>
      <c r="EG1216" s="102"/>
      <c r="EI1216" s="102"/>
      <c r="EK1216" s="102"/>
      <c r="EM1216" s="102"/>
      <c r="EO1216" s="102"/>
      <c r="EQ1216" s="102"/>
      <c r="ES1216" s="102"/>
      <c r="EU1216" s="102"/>
      <c r="EW1216" s="102"/>
      <c r="EY1216" s="102"/>
      <c r="FA1216" s="102"/>
      <c r="FC1216" s="102"/>
      <c r="FE1216" s="102"/>
      <c r="FG1216" s="102"/>
      <c r="FI1216" s="102"/>
      <c r="FK1216" s="102"/>
      <c r="FM1216" s="102"/>
      <c r="FO1216" s="102"/>
      <c r="FQ1216" s="102"/>
      <c r="FS1216" s="102"/>
      <c r="FU1216" s="102"/>
      <c r="FW1216" s="102"/>
      <c r="FY1216" s="102"/>
      <c r="GA1216" s="102"/>
      <c r="GC1216" s="102"/>
      <c r="GE1216" s="102"/>
      <c r="GG1216" s="102"/>
      <c r="GI1216" s="102"/>
      <c r="GK1216" s="102"/>
      <c r="GM1216" s="102"/>
      <c r="GO1216" s="102"/>
      <c r="GQ1216" s="102"/>
      <c r="GS1216" s="102"/>
      <c r="GU1216" s="102"/>
      <c r="GW1216" s="102"/>
      <c r="GY1216" s="102"/>
      <c r="HA1216" s="102"/>
      <c r="HC1216" s="102"/>
      <c r="HE1216" s="102"/>
      <c r="HG1216" s="102"/>
      <c r="HI1216" s="102"/>
      <c r="HK1216" s="102"/>
      <c r="HM1216" s="102"/>
      <c r="HO1216" s="102"/>
      <c r="HQ1216" s="102"/>
      <c r="HS1216" s="102"/>
      <c r="HU1216" s="102"/>
      <c r="HW1216" s="102"/>
      <c r="HY1216" s="102"/>
      <c r="IA1216" s="102"/>
      <c r="IC1216" s="102"/>
      <c r="IE1216" s="102"/>
      <c r="IG1216" s="102"/>
      <c r="II1216" s="102"/>
      <c r="IK1216" s="102"/>
      <c r="IM1216" s="102"/>
      <c r="IO1216" s="102"/>
      <c r="IQ1216" s="102"/>
      <c r="IS1216" s="102"/>
      <c r="IU1216" s="102"/>
      <c r="IV1216" s="59"/>
    </row>
    <row r="1217" spans="1:256" s="169" customFormat="1" ht="15.75">
      <c r="A1217" s="361"/>
      <c r="B1217" s="158"/>
      <c r="C1217" s="153">
        <v>4110</v>
      </c>
      <c r="D1217" s="51" t="s">
        <v>223</v>
      </c>
      <c r="E1217" s="57">
        <v>74056</v>
      </c>
      <c r="F1217" s="53">
        <v>32715.81</v>
      </c>
      <c r="G1217" s="120"/>
      <c r="H1217" s="120"/>
      <c r="I1217" s="438">
        <f t="shared" si="25"/>
        <v>44.17712271794318</v>
      </c>
      <c r="K1217" s="102"/>
      <c r="M1217" s="102"/>
      <c r="O1217" s="102"/>
      <c r="Q1217" s="102"/>
      <c r="S1217" s="102"/>
      <c r="U1217" s="102"/>
      <c r="W1217" s="102"/>
      <c r="Y1217" s="102"/>
      <c r="AA1217" s="102"/>
      <c r="AC1217" s="102"/>
      <c r="AE1217" s="102"/>
      <c r="AG1217" s="102"/>
      <c r="AI1217" s="102"/>
      <c r="AK1217" s="102"/>
      <c r="AM1217" s="102"/>
      <c r="AO1217" s="102"/>
      <c r="AQ1217" s="102"/>
      <c r="AS1217" s="102"/>
      <c r="AU1217" s="102"/>
      <c r="AW1217" s="102"/>
      <c r="AY1217" s="102"/>
      <c r="BA1217" s="102"/>
      <c r="BC1217" s="102"/>
      <c r="BE1217" s="102"/>
      <c r="BG1217" s="102"/>
      <c r="BI1217" s="102"/>
      <c r="BK1217" s="102"/>
      <c r="BM1217" s="102"/>
      <c r="BO1217" s="102"/>
      <c r="BQ1217" s="102"/>
      <c r="BS1217" s="102"/>
      <c r="BU1217" s="102"/>
      <c r="BW1217" s="102"/>
      <c r="BY1217" s="102"/>
      <c r="CA1217" s="102"/>
      <c r="CC1217" s="102"/>
      <c r="CE1217" s="102"/>
      <c r="CG1217" s="102"/>
      <c r="CI1217" s="102"/>
      <c r="CK1217" s="102"/>
      <c r="CM1217" s="102"/>
      <c r="CO1217" s="102"/>
      <c r="CQ1217" s="102"/>
      <c r="CS1217" s="102"/>
      <c r="CU1217" s="102"/>
      <c r="CW1217" s="102"/>
      <c r="CY1217" s="102"/>
      <c r="DA1217" s="102"/>
      <c r="DC1217" s="102"/>
      <c r="DE1217" s="102"/>
      <c r="DG1217" s="102"/>
      <c r="DI1217" s="102"/>
      <c r="DK1217" s="102"/>
      <c r="DM1217" s="102"/>
      <c r="DO1217" s="102"/>
      <c r="DQ1217" s="102"/>
      <c r="DS1217" s="102"/>
      <c r="DU1217" s="102"/>
      <c r="DW1217" s="102"/>
      <c r="DY1217" s="102"/>
      <c r="EA1217" s="102"/>
      <c r="EC1217" s="102"/>
      <c r="EE1217" s="102"/>
      <c r="EG1217" s="102"/>
      <c r="EI1217" s="102"/>
      <c r="EK1217" s="102"/>
      <c r="EM1217" s="102"/>
      <c r="EO1217" s="102"/>
      <c r="EQ1217" s="102"/>
      <c r="ES1217" s="102"/>
      <c r="EU1217" s="102"/>
      <c r="EW1217" s="102"/>
      <c r="EY1217" s="102"/>
      <c r="FA1217" s="102"/>
      <c r="FC1217" s="102"/>
      <c r="FE1217" s="102"/>
      <c r="FG1217" s="102"/>
      <c r="FI1217" s="102"/>
      <c r="FK1217" s="102"/>
      <c r="FM1217" s="102"/>
      <c r="FO1217" s="102"/>
      <c r="FQ1217" s="102"/>
      <c r="FS1217" s="102"/>
      <c r="FU1217" s="102"/>
      <c r="FW1217" s="102"/>
      <c r="FY1217" s="102"/>
      <c r="GA1217" s="102"/>
      <c r="GC1217" s="102"/>
      <c r="GE1217" s="102"/>
      <c r="GG1217" s="102"/>
      <c r="GI1217" s="102"/>
      <c r="GK1217" s="102"/>
      <c r="GM1217" s="102"/>
      <c r="GO1217" s="102"/>
      <c r="GQ1217" s="102"/>
      <c r="GS1217" s="102"/>
      <c r="GU1217" s="102"/>
      <c r="GW1217" s="102"/>
      <c r="GY1217" s="102"/>
      <c r="HA1217" s="102"/>
      <c r="HC1217" s="102"/>
      <c r="HE1217" s="102"/>
      <c r="HG1217" s="102"/>
      <c r="HI1217" s="102"/>
      <c r="HK1217" s="102"/>
      <c r="HM1217" s="102"/>
      <c r="HO1217" s="102"/>
      <c r="HQ1217" s="102"/>
      <c r="HS1217" s="102"/>
      <c r="HU1217" s="102"/>
      <c r="HW1217" s="102"/>
      <c r="HY1217" s="102"/>
      <c r="IA1217" s="102"/>
      <c r="IC1217" s="102"/>
      <c r="IE1217" s="102"/>
      <c r="IG1217" s="102"/>
      <c r="II1217" s="102"/>
      <c r="IK1217" s="102"/>
      <c r="IM1217" s="102"/>
      <c r="IO1217" s="102"/>
      <c r="IQ1217" s="102"/>
      <c r="IS1217" s="102"/>
      <c r="IU1217" s="102"/>
      <c r="IV1217" s="59"/>
    </row>
    <row r="1218" spans="1:256" s="169" customFormat="1" ht="15.75">
      <c r="A1218" s="361"/>
      <c r="B1218" s="158"/>
      <c r="C1218" s="153">
        <v>4120</v>
      </c>
      <c r="D1218" s="51" t="s">
        <v>224</v>
      </c>
      <c r="E1218" s="57">
        <v>10967</v>
      </c>
      <c r="F1218" s="53">
        <v>5277.14</v>
      </c>
      <c r="G1218" s="120"/>
      <c r="H1218" s="120"/>
      <c r="I1218" s="438">
        <f t="shared" si="25"/>
        <v>48.11835506519559</v>
      </c>
      <c r="K1218" s="102"/>
      <c r="M1218" s="102"/>
      <c r="O1218" s="102"/>
      <c r="Q1218" s="102"/>
      <c r="S1218" s="102"/>
      <c r="U1218" s="102"/>
      <c r="W1218" s="102"/>
      <c r="Y1218" s="102"/>
      <c r="AA1218" s="102"/>
      <c r="AC1218" s="102"/>
      <c r="AE1218" s="102"/>
      <c r="AG1218" s="102"/>
      <c r="AI1218" s="102"/>
      <c r="AK1218" s="102"/>
      <c r="AM1218" s="102"/>
      <c r="AO1218" s="102"/>
      <c r="AQ1218" s="102"/>
      <c r="AS1218" s="102"/>
      <c r="AU1218" s="102"/>
      <c r="AW1218" s="102"/>
      <c r="AY1218" s="102"/>
      <c r="BA1218" s="102"/>
      <c r="BC1218" s="102"/>
      <c r="BE1218" s="102"/>
      <c r="BG1218" s="102"/>
      <c r="BI1218" s="102"/>
      <c r="BK1218" s="102"/>
      <c r="BM1218" s="102"/>
      <c r="BO1218" s="102"/>
      <c r="BQ1218" s="102"/>
      <c r="BS1218" s="102"/>
      <c r="BU1218" s="102"/>
      <c r="BW1218" s="102"/>
      <c r="BY1218" s="102"/>
      <c r="CA1218" s="102"/>
      <c r="CC1218" s="102"/>
      <c r="CE1218" s="102"/>
      <c r="CG1218" s="102"/>
      <c r="CI1218" s="102"/>
      <c r="CK1218" s="102"/>
      <c r="CM1218" s="102"/>
      <c r="CO1218" s="102"/>
      <c r="CQ1218" s="102"/>
      <c r="CS1218" s="102"/>
      <c r="CU1218" s="102"/>
      <c r="CW1218" s="102"/>
      <c r="CY1218" s="102"/>
      <c r="DA1218" s="102"/>
      <c r="DC1218" s="102"/>
      <c r="DE1218" s="102"/>
      <c r="DG1218" s="102"/>
      <c r="DI1218" s="102"/>
      <c r="DK1218" s="102"/>
      <c r="DM1218" s="102"/>
      <c r="DO1218" s="102"/>
      <c r="DQ1218" s="102"/>
      <c r="DS1218" s="102"/>
      <c r="DU1218" s="102"/>
      <c r="DW1218" s="102"/>
      <c r="DY1218" s="102"/>
      <c r="EA1218" s="102"/>
      <c r="EC1218" s="102"/>
      <c r="EE1218" s="102"/>
      <c r="EG1218" s="102"/>
      <c r="EI1218" s="102"/>
      <c r="EK1218" s="102"/>
      <c r="EM1218" s="102"/>
      <c r="EO1218" s="102"/>
      <c r="EQ1218" s="102"/>
      <c r="ES1218" s="102"/>
      <c r="EU1218" s="102"/>
      <c r="EW1218" s="102"/>
      <c r="EY1218" s="102"/>
      <c r="FA1218" s="102"/>
      <c r="FC1218" s="102"/>
      <c r="FE1218" s="102"/>
      <c r="FG1218" s="102"/>
      <c r="FI1218" s="102"/>
      <c r="FK1218" s="102"/>
      <c r="FM1218" s="102"/>
      <c r="FO1218" s="102"/>
      <c r="FQ1218" s="102"/>
      <c r="FS1218" s="102"/>
      <c r="FU1218" s="102"/>
      <c r="FW1218" s="102"/>
      <c r="FY1218" s="102"/>
      <c r="GA1218" s="102"/>
      <c r="GC1218" s="102"/>
      <c r="GE1218" s="102"/>
      <c r="GG1218" s="102"/>
      <c r="GI1218" s="102"/>
      <c r="GK1218" s="102"/>
      <c r="GM1218" s="102"/>
      <c r="GO1218" s="102"/>
      <c r="GQ1218" s="102"/>
      <c r="GS1218" s="102"/>
      <c r="GU1218" s="102"/>
      <c r="GW1218" s="102"/>
      <c r="GY1218" s="102"/>
      <c r="HA1218" s="102"/>
      <c r="HC1218" s="102"/>
      <c r="HE1218" s="102"/>
      <c r="HG1218" s="102"/>
      <c r="HI1218" s="102"/>
      <c r="HK1218" s="102"/>
      <c r="HM1218" s="102"/>
      <c r="HO1218" s="102"/>
      <c r="HQ1218" s="102"/>
      <c r="HS1218" s="102"/>
      <c r="HU1218" s="102"/>
      <c r="HW1218" s="102"/>
      <c r="HY1218" s="102"/>
      <c r="IA1218" s="102"/>
      <c r="IC1218" s="102"/>
      <c r="IE1218" s="102"/>
      <c r="IG1218" s="102"/>
      <c r="II1218" s="102"/>
      <c r="IK1218" s="102"/>
      <c r="IM1218" s="102"/>
      <c r="IO1218" s="102"/>
      <c r="IQ1218" s="102"/>
      <c r="IS1218" s="102"/>
      <c r="IU1218" s="102"/>
      <c r="IV1218" s="59"/>
    </row>
    <row r="1219" spans="1:256" s="169" customFormat="1" ht="15.75">
      <c r="A1219" s="361"/>
      <c r="B1219" s="158"/>
      <c r="C1219" s="153">
        <v>4210</v>
      </c>
      <c r="D1219" s="51" t="s">
        <v>226</v>
      </c>
      <c r="E1219" s="57">
        <v>3670</v>
      </c>
      <c r="F1219" s="53">
        <v>609.4</v>
      </c>
      <c r="G1219" s="120"/>
      <c r="H1219" s="120"/>
      <c r="I1219" s="438">
        <f t="shared" si="25"/>
        <v>16.604904632152586</v>
      </c>
      <c r="K1219" s="102"/>
      <c r="M1219" s="102"/>
      <c r="O1219" s="102"/>
      <c r="Q1219" s="102"/>
      <c r="S1219" s="102"/>
      <c r="U1219" s="102"/>
      <c r="W1219" s="102"/>
      <c r="Y1219" s="102"/>
      <c r="AA1219" s="102"/>
      <c r="AC1219" s="102"/>
      <c r="AE1219" s="102"/>
      <c r="AG1219" s="102"/>
      <c r="AI1219" s="102"/>
      <c r="AK1219" s="102"/>
      <c r="AM1219" s="102"/>
      <c r="AO1219" s="102"/>
      <c r="AQ1219" s="102"/>
      <c r="AS1219" s="102"/>
      <c r="AU1219" s="102"/>
      <c r="AW1219" s="102"/>
      <c r="AY1219" s="102"/>
      <c r="BA1219" s="102"/>
      <c r="BC1219" s="102"/>
      <c r="BE1219" s="102"/>
      <c r="BG1219" s="102"/>
      <c r="BI1219" s="102"/>
      <c r="BK1219" s="102"/>
      <c r="BM1219" s="102"/>
      <c r="BO1219" s="102"/>
      <c r="BQ1219" s="102"/>
      <c r="BS1219" s="102"/>
      <c r="BU1219" s="102"/>
      <c r="BW1219" s="102"/>
      <c r="BY1219" s="102"/>
      <c r="CA1219" s="102"/>
      <c r="CC1219" s="102"/>
      <c r="CE1219" s="102"/>
      <c r="CG1219" s="102"/>
      <c r="CI1219" s="102"/>
      <c r="CK1219" s="102"/>
      <c r="CM1219" s="102"/>
      <c r="CO1219" s="102"/>
      <c r="CQ1219" s="102"/>
      <c r="CS1219" s="102"/>
      <c r="CU1219" s="102"/>
      <c r="CW1219" s="102"/>
      <c r="CY1219" s="102"/>
      <c r="DA1219" s="102"/>
      <c r="DC1219" s="102"/>
      <c r="DE1219" s="102"/>
      <c r="DG1219" s="102"/>
      <c r="DI1219" s="102"/>
      <c r="DK1219" s="102"/>
      <c r="DM1219" s="102"/>
      <c r="DO1219" s="102"/>
      <c r="DQ1219" s="102"/>
      <c r="DS1219" s="102"/>
      <c r="DU1219" s="102"/>
      <c r="DW1219" s="102"/>
      <c r="DY1219" s="102"/>
      <c r="EA1219" s="102"/>
      <c r="EC1219" s="102"/>
      <c r="EE1219" s="102"/>
      <c r="EG1219" s="102"/>
      <c r="EI1219" s="102"/>
      <c r="EK1219" s="102"/>
      <c r="EM1219" s="102"/>
      <c r="EO1219" s="102"/>
      <c r="EQ1219" s="102"/>
      <c r="ES1219" s="102"/>
      <c r="EU1219" s="102"/>
      <c r="EW1219" s="102"/>
      <c r="EY1219" s="102"/>
      <c r="FA1219" s="102"/>
      <c r="FC1219" s="102"/>
      <c r="FE1219" s="102"/>
      <c r="FG1219" s="102"/>
      <c r="FI1219" s="102"/>
      <c r="FK1219" s="102"/>
      <c r="FM1219" s="102"/>
      <c r="FO1219" s="102"/>
      <c r="FQ1219" s="102"/>
      <c r="FS1219" s="102"/>
      <c r="FU1219" s="102"/>
      <c r="FW1219" s="102"/>
      <c r="FY1219" s="102"/>
      <c r="GA1219" s="102"/>
      <c r="GC1219" s="102"/>
      <c r="GE1219" s="102"/>
      <c r="GG1219" s="102"/>
      <c r="GI1219" s="102"/>
      <c r="GK1219" s="102"/>
      <c r="GM1219" s="102"/>
      <c r="GO1219" s="102"/>
      <c r="GQ1219" s="102"/>
      <c r="GS1219" s="102"/>
      <c r="GU1219" s="102"/>
      <c r="GW1219" s="102"/>
      <c r="GY1219" s="102"/>
      <c r="HA1219" s="102"/>
      <c r="HC1219" s="102"/>
      <c r="HE1219" s="102"/>
      <c r="HG1219" s="102"/>
      <c r="HI1219" s="102"/>
      <c r="HK1219" s="102"/>
      <c r="HM1219" s="102"/>
      <c r="HO1219" s="102"/>
      <c r="HQ1219" s="102"/>
      <c r="HS1219" s="102"/>
      <c r="HU1219" s="102"/>
      <c r="HW1219" s="102"/>
      <c r="HY1219" s="102"/>
      <c r="IA1219" s="102"/>
      <c r="IC1219" s="102"/>
      <c r="IE1219" s="102"/>
      <c r="IG1219" s="102"/>
      <c r="II1219" s="102"/>
      <c r="IK1219" s="102"/>
      <c r="IM1219" s="102"/>
      <c r="IO1219" s="102"/>
      <c r="IQ1219" s="102"/>
      <c r="IS1219" s="102"/>
      <c r="IU1219" s="102"/>
      <c r="IV1219" s="59"/>
    </row>
    <row r="1220" spans="1:256" s="169" customFormat="1" ht="15.75">
      <c r="A1220" s="361"/>
      <c r="B1220" s="158"/>
      <c r="C1220" s="153">
        <v>4240</v>
      </c>
      <c r="D1220" s="51" t="s">
        <v>296</v>
      </c>
      <c r="E1220" s="57">
        <v>3200</v>
      </c>
      <c r="F1220" s="53">
        <v>0</v>
      </c>
      <c r="G1220" s="120"/>
      <c r="H1220" s="120"/>
      <c r="I1220" s="438">
        <f t="shared" si="25"/>
        <v>0</v>
      </c>
      <c r="K1220" s="102"/>
      <c r="M1220" s="102"/>
      <c r="O1220" s="102"/>
      <c r="Q1220" s="102"/>
      <c r="S1220" s="102"/>
      <c r="U1220" s="102"/>
      <c r="W1220" s="102"/>
      <c r="Y1220" s="102"/>
      <c r="AA1220" s="102"/>
      <c r="AC1220" s="102"/>
      <c r="AE1220" s="102"/>
      <c r="AG1220" s="102"/>
      <c r="AI1220" s="102"/>
      <c r="AK1220" s="102"/>
      <c r="AM1220" s="102"/>
      <c r="AO1220" s="102"/>
      <c r="AQ1220" s="102"/>
      <c r="AS1220" s="102"/>
      <c r="AU1220" s="102"/>
      <c r="AW1220" s="102"/>
      <c r="AY1220" s="102"/>
      <c r="BA1220" s="102"/>
      <c r="BC1220" s="102"/>
      <c r="BE1220" s="102"/>
      <c r="BG1220" s="102"/>
      <c r="BI1220" s="102"/>
      <c r="BK1220" s="102"/>
      <c r="BM1220" s="102"/>
      <c r="BO1220" s="102"/>
      <c r="BQ1220" s="102"/>
      <c r="BS1220" s="102"/>
      <c r="BU1220" s="102"/>
      <c r="BW1220" s="102"/>
      <c r="BY1220" s="102"/>
      <c r="CA1220" s="102"/>
      <c r="CC1220" s="102"/>
      <c r="CE1220" s="102"/>
      <c r="CG1220" s="102"/>
      <c r="CI1220" s="102"/>
      <c r="CK1220" s="102"/>
      <c r="CM1220" s="102"/>
      <c r="CO1220" s="102"/>
      <c r="CQ1220" s="102"/>
      <c r="CS1220" s="102"/>
      <c r="CU1220" s="102"/>
      <c r="CW1220" s="102"/>
      <c r="CY1220" s="102"/>
      <c r="DA1220" s="102"/>
      <c r="DC1220" s="102"/>
      <c r="DE1220" s="102"/>
      <c r="DG1220" s="102"/>
      <c r="DI1220" s="102"/>
      <c r="DK1220" s="102"/>
      <c r="DM1220" s="102"/>
      <c r="DO1220" s="102"/>
      <c r="DQ1220" s="102"/>
      <c r="DS1220" s="102"/>
      <c r="DU1220" s="102"/>
      <c r="DW1220" s="102"/>
      <c r="DY1220" s="102"/>
      <c r="EA1220" s="102"/>
      <c r="EC1220" s="102"/>
      <c r="EE1220" s="102"/>
      <c r="EG1220" s="102"/>
      <c r="EI1220" s="102"/>
      <c r="EK1220" s="102"/>
      <c r="EM1220" s="102"/>
      <c r="EO1220" s="102"/>
      <c r="EQ1220" s="102"/>
      <c r="ES1220" s="102"/>
      <c r="EU1220" s="102"/>
      <c r="EW1220" s="102"/>
      <c r="EY1220" s="102"/>
      <c r="FA1220" s="102"/>
      <c r="FC1220" s="102"/>
      <c r="FE1220" s="102"/>
      <c r="FG1220" s="102"/>
      <c r="FI1220" s="102"/>
      <c r="FK1220" s="102"/>
      <c r="FM1220" s="102"/>
      <c r="FO1220" s="102"/>
      <c r="FQ1220" s="102"/>
      <c r="FS1220" s="102"/>
      <c r="FU1220" s="102"/>
      <c r="FW1220" s="102"/>
      <c r="FY1220" s="102"/>
      <c r="GA1220" s="102"/>
      <c r="GC1220" s="102"/>
      <c r="GE1220" s="102"/>
      <c r="GG1220" s="102"/>
      <c r="GI1220" s="102"/>
      <c r="GK1220" s="102"/>
      <c r="GM1220" s="102"/>
      <c r="GO1220" s="102"/>
      <c r="GQ1220" s="102"/>
      <c r="GS1220" s="102"/>
      <c r="GU1220" s="102"/>
      <c r="GW1220" s="102"/>
      <c r="GY1220" s="102"/>
      <c r="HA1220" s="102"/>
      <c r="HC1220" s="102"/>
      <c r="HE1220" s="102"/>
      <c r="HG1220" s="102"/>
      <c r="HI1220" s="102"/>
      <c r="HK1220" s="102"/>
      <c r="HM1220" s="102"/>
      <c r="HO1220" s="102"/>
      <c r="HQ1220" s="102"/>
      <c r="HS1220" s="102"/>
      <c r="HU1220" s="102"/>
      <c r="HW1220" s="102"/>
      <c r="HY1220" s="102"/>
      <c r="IA1220" s="102"/>
      <c r="IC1220" s="102"/>
      <c r="IE1220" s="102"/>
      <c r="IG1220" s="102"/>
      <c r="II1220" s="102"/>
      <c r="IK1220" s="102"/>
      <c r="IM1220" s="102"/>
      <c r="IO1220" s="102"/>
      <c r="IQ1220" s="102"/>
      <c r="IS1220" s="102"/>
      <c r="IU1220" s="102"/>
      <c r="IV1220" s="59"/>
    </row>
    <row r="1221" spans="1:256" s="169" customFormat="1" ht="16.5" customHeight="1">
      <c r="A1221" s="361"/>
      <c r="B1221" s="158"/>
      <c r="C1221" s="153">
        <v>4280</v>
      </c>
      <c r="D1221" s="51" t="s">
        <v>265</v>
      </c>
      <c r="E1221" s="57">
        <v>800</v>
      </c>
      <c r="F1221" s="53">
        <v>95</v>
      </c>
      <c r="G1221" s="120"/>
      <c r="H1221" s="120"/>
      <c r="I1221" s="438">
        <f t="shared" si="25"/>
        <v>11.875</v>
      </c>
      <c r="K1221" s="102"/>
      <c r="M1221" s="102"/>
      <c r="O1221" s="102"/>
      <c r="Q1221" s="102"/>
      <c r="S1221" s="102"/>
      <c r="U1221" s="102"/>
      <c r="W1221" s="102"/>
      <c r="Y1221" s="102"/>
      <c r="AA1221" s="102"/>
      <c r="AC1221" s="102"/>
      <c r="AE1221" s="102"/>
      <c r="AG1221" s="102"/>
      <c r="AI1221" s="102"/>
      <c r="AK1221" s="102"/>
      <c r="AM1221" s="102"/>
      <c r="AO1221" s="102"/>
      <c r="AQ1221" s="102"/>
      <c r="AS1221" s="102"/>
      <c r="AU1221" s="102"/>
      <c r="AW1221" s="102"/>
      <c r="AY1221" s="102"/>
      <c r="BA1221" s="102"/>
      <c r="BC1221" s="102"/>
      <c r="BE1221" s="102"/>
      <c r="BG1221" s="102"/>
      <c r="BI1221" s="102"/>
      <c r="BK1221" s="102"/>
      <c r="BM1221" s="102"/>
      <c r="BO1221" s="102"/>
      <c r="BQ1221" s="102"/>
      <c r="BS1221" s="102"/>
      <c r="BU1221" s="102"/>
      <c r="BW1221" s="102"/>
      <c r="BY1221" s="102"/>
      <c r="CA1221" s="102"/>
      <c r="CC1221" s="102"/>
      <c r="CE1221" s="102"/>
      <c r="CG1221" s="102"/>
      <c r="CI1221" s="102"/>
      <c r="CK1221" s="102"/>
      <c r="CM1221" s="102"/>
      <c r="CO1221" s="102"/>
      <c r="CQ1221" s="102"/>
      <c r="CS1221" s="102"/>
      <c r="CU1221" s="102"/>
      <c r="CW1221" s="102"/>
      <c r="CY1221" s="102"/>
      <c r="DA1221" s="102"/>
      <c r="DC1221" s="102"/>
      <c r="DE1221" s="102"/>
      <c r="DG1221" s="102"/>
      <c r="DI1221" s="102"/>
      <c r="DK1221" s="102"/>
      <c r="DM1221" s="102"/>
      <c r="DO1221" s="102"/>
      <c r="DQ1221" s="102"/>
      <c r="DS1221" s="102"/>
      <c r="DU1221" s="102"/>
      <c r="DW1221" s="102"/>
      <c r="DY1221" s="102"/>
      <c r="EA1221" s="102"/>
      <c r="EC1221" s="102"/>
      <c r="EE1221" s="102"/>
      <c r="EG1221" s="102"/>
      <c r="EI1221" s="102"/>
      <c r="EK1221" s="102"/>
      <c r="EM1221" s="102"/>
      <c r="EO1221" s="102"/>
      <c r="EQ1221" s="102"/>
      <c r="ES1221" s="102"/>
      <c r="EU1221" s="102"/>
      <c r="EW1221" s="102"/>
      <c r="EY1221" s="102"/>
      <c r="FA1221" s="102"/>
      <c r="FC1221" s="102"/>
      <c r="FE1221" s="102"/>
      <c r="FG1221" s="102"/>
      <c r="FI1221" s="102"/>
      <c r="FK1221" s="102"/>
      <c r="FM1221" s="102"/>
      <c r="FO1221" s="102"/>
      <c r="FQ1221" s="102"/>
      <c r="FS1221" s="102"/>
      <c r="FU1221" s="102"/>
      <c r="FW1221" s="102"/>
      <c r="FY1221" s="102"/>
      <c r="GA1221" s="102"/>
      <c r="GC1221" s="102"/>
      <c r="GE1221" s="102"/>
      <c r="GG1221" s="102"/>
      <c r="GI1221" s="102"/>
      <c r="GK1221" s="102"/>
      <c r="GM1221" s="102"/>
      <c r="GO1221" s="102"/>
      <c r="GQ1221" s="102"/>
      <c r="GS1221" s="102"/>
      <c r="GU1221" s="102"/>
      <c r="GW1221" s="102"/>
      <c r="GY1221" s="102"/>
      <c r="HA1221" s="102"/>
      <c r="HC1221" s="102"/>
      <c r="HE1221" s="102"/>
      <c r="HG1221" s="102"/>
      <c r="HI1221" s="102"/>
      <c r="HK1221" s="102"/>
      <c r="HM1221" s="102"/>
      <c r="HO1221" s="102"/>
      <c r="HQ1221" s="102"/>
      <c r="HS1221" s="102"/>
      <c r="HU1221" s="102"/>
      <c r="HW1221" s="102"/>
      <c r="HY1221" s="102"/>
      <c r="IA1221" s="102"/>
      <c r="IC1221" s="102"/>
      <c r="IE1221" s="102"/>
      <c r="IG1221" s="102"/>
      <c r="II1221" s="102"/>
      <c r="IK1221" s="102"/>
      <c r="IM1221" s="102"/>
      <c r="IO1221" s="102"/>
      <c r="IQ1221" s="102"/>
      <c r="IS1221" s="102"/>
      <c r="IU1221" s="102"/>
      <c r="IV1221" s="59"/>
    </row>
    <row r="1222" spans="1:9" s="59" customFormat="1" ht="15.75">
      <c r="A1222" s="346"/>
      <c r="B1222" s="153"/>
      <c r="C1222" s="346">
        <v>4300</v>
      </c>
      <c r="D1222" s="102" t="s">
        <v>214</v>
      </c>
      <c r="E1222" s="484">
        <v>400</v>
      </c>
      <c r="F1222" s="121">
        <v>0</v>
      </c>
      <c r="G1222" s="166"/>
      <c r="H1222" s="167"/>
      <c r="I1222" s="614">
        <f>SUM(F1222/E1222*100)</f>
        <v>0</v>
      </c>
    </row>
    <row r="1223" spans="1:256" s="169" customFormat="1" ht="15.75">
      <c r="A1223" s="361"/>
      <c r="B1223" s="158"/>
      <c r="C1223" s="153">
        <v>4440</v>
      </c>
      <c r="D1223" s="226" t="s">
        <v>271</v>
      </c>
      <c r="E1223" s="57">
        <v>31472</v>
      </c>
      <c r="F1223" s="53">
        <v>25642.75</v>
      </c>
      <c r="G1223" s="120"/>
      <c r="H1223" s="120"/>
      <c r="I1223" s="438">
        <f t="shared" si="25"/>
        <v>81.47798042704626</v>
      </c>
      <c r="K1223" s="102"/>
      <c r="M1223" s="102"/>
      <c r="O1223" s="102"/>
      <c r="Q1223" s="102"/>
      <c r="S1223" s="102"/>
      <c r="U1223" s="102"/>
      <c r="W1223" s="102"/>
      <c r="Y1223" s="102"/>
      <c r="AA1223" s="102"/>
      <c r="AC1223" s="102"/>
      <c r="AE1223" s="102"/>
      <c r="AG1223" s="102"/>
      <c r="AI1223" s="102"/>
      <c r="AK1223" s="102"/>
      <c r="AM1223" s="102"/>
      <c r="AO1223" s="102"/>
      <c r="AQ1223" s="102"/>
      <c r="AS1223" s="102"/>
      <c r="AU1223" s="102"/>
      <c r="AW1223" s="102"/>
      <c r="AY1223" s="102"/>
      <c r="BA1223" s="102"/>
      <c r="BC1223" s="102"/>
      <c r="BE1223" s="102"/>
      <c r="BG1223" s="102"/>
      <c r="BI1223" s="102"/>
      <c r="BK1223" s="102"/>
      <c r="BM1223" s="102"/>
      <c r="BO1223" s="102"/>
      <c r="BQ1223" s="102"/>
      <c r="BS1223" s="102"/>
      <c r="BU1223" s="102"/>
      <c r="BW1223" s="102"/>
      <c r="BY1223" s="102"/>
      <c r="CA1223" s="102"/>
      <c r="CC1223" s="102"/>
      <c r="CE1223" s="102"/>
      <c r="CG1223" s="102"/>
      <c r="CI1223" s="102"/>
      <c r="CK1223" s="102"/>
      <c r="CM1223" s="102"/>
      <c r="CO1223" s="102"/>
      <c r="CQ1223" s="102"/>
      <c r="CS1223" s="102"/>
      <c r="CU1223" s="102"/>
      <c r="CW1223" s="102"/>
      <c r="CY1223" s="102"/>
      <c r="DA1223" s="102"/>
      <c r="DC1223" s="102"/>
      <c r="DE1223" s="102"/>
      <c r="DG1223" s="102"/>
      <c r="DI1223" s="102"/>
      <c r="DK1223" s="102"/>
      <c r="DM1223" s="102"/>
      <c r="DO1223" s="102"/>
      <c r="DQ1223" s="102"/>
      <c r="DS1223" s="102"/>
      <c r="DU1223" s="102"/>
      <c r="DW1223" s="102"/>
      <c r="DY1223" s="102"/>
      <c r="EA1223" s="102"/>
      <c r="EC1223" s="102"/>
      <c r="EE1223" s="102"/>
      <c r="EG1223" s="102"/>
      <c r="EI1223" s="102"/>
      <c r="EK1223" s="102"/>
      <c r="EM1223" s="102"/>
      <c r="EO1223" s="102"/>
      <c r="EQ1223" s="102"/>
      <c r="ES1223" s="102"/>
      <c r="EU1223" s="102"/>
      <c r="EW1223" s="102"/>
      <c r="EY1223" s="102"/>
      <c r="FA1223" s="102"/>
      <c r="FC1223" s="102"/>
      <c r="FE1223" s="102"/>
      <c r="FG1223" s="102"/>
      <c r="FI1223" s="102"/>
      <c r="FK1223" s="102"/>
      <c r="FM1223" s="102"/>
      <c r="FO1223" s="102"/>
      <c r="FQ1223" s="102"/>
      <c r="FS1223" s="102"/>
      <c r="FU1223" s="102"/>
      <c r="FW1223" s="102"/>
      <c r="FY1223" s="102"/>
      <c r="GA1223" s="102"/>
      <c r="GC1223" s="102"/>
      <c r="GE1223" s="102"/>
      <c r="GG1223" s="102"/>
      <c r="GI1223" s="102"/>
      <c r="GK1223" s="102"/>
      <c r="GM1223" s="102"/>
      <c r="GO1223" s="102"/>
      <c r="GQ1223" s="102"/>
      <c r="GS1223" s="102"/>
      <c r="GU1223" s="102"/>
      <c r="GW1223" s="102"/>
      <c r="GY1223" s="102"/>
      <c r="HA1223" s="102"/>
      <c r="HC1223" s="102"/>
      <c r="HE1223" s="102"/>
      <c r="HG1223" s="102"/>
      <c r="HI1223" s="102"/>
      <c r="HK1223" s="102"/>
      <c r="HM1223" s="102"/>
      <c r="HO1223" s="102"/>
      <c r="HQ1223" s="102"/>
      <c r="HS1223" s="102"/>
      <c r="HU1223" s="102"/>
      <c r="HW1223" s="102"/>
      <c r="HY1223" s="102"/>
      <c r="IA1223" s="102"/>
      <c r="IC1223" s="102"/>
      <c r="IE1223" s="102"/>
      <c r="IG1223" s="102"/>
      <c r="II1223" s="102"/>
      <c r="IK1223" s="102"/>
      <c r="IM1223" s="102"/>
      <c r="IO1223" s="102"/>
      <c r="IQ1223" s="102"/>
      <c r="IS1223" s="102"/>
      <c r="IU1223" s="102"/>
      <c r="IV1223" s="59"/>
    </row>
    <row r="1224" spans="1:256" s="169" customFormat="1" ht="14.25" customHeight="1">
      <c r="A1224" s="361"/>
      <c r="B1224" s="158"/>
      <c r="C1224" s="153"/>
      <c r="D1224" s="51"/>
      <c r="E1224" s="57"/>
      <c r="F1224" s="53"/>
      <c r="G1224" s="120"/>
      <c r="H1224" s="120"/>
      <c r="I1224" s="438"/>
      <c r="K1224" s="102"/>
      <c r="M1224" s="102"/>
      <c r="O1224" s="102"/>
      <c r="Q1224" s="102"/>
      <c r="S1224" s="102"/>
      <c r="U1224" s="102"/>
      <c r="W1224" s="102"/>
      <c r="Y1224" s="102"/>
      <c r="AA1224" s="102"/>
      <c r="AC1224" s="102"/>
      <c r="AE1224" s="102"/>
      <c r="AG1224" s="102"/>
      <c r="AI1224" s="102"/>
      <c r="AK1224" s="102"/>
      <c r="AM1224" s="102"/>
      <c r="AO1224" s="102"/>
      <c r="AQ1224" s="102"/>
      <c r="AS1224" s="102"/>
      <c r="AU1224" s="102"/>
      <c r="AW1224" s="102"/>
      <c r="AY1224" s="102"/>
      <c r="BA1224" s="102"/>
      <c r="BC1224" s="102"/>
      <c r="BE1224" s="102"/>
      <c r="BG1224" s="102"/>
      <c r="BI1224" s="102"/>
      <c r="BK1224" s="102"/>
      <c r="BM1224" s="102"/>
      <c r="BO1224" s="102"/>
      <c r="BQ1224" s="102"/>
      <c r="BS1224" s="102"/>
      <c r="BU1224" s="102"/>
      <c r="BW1224" s="102"/>
      <c r="BY1224" s="102"/>
      <c r="CA1224" s="102"/>
      <c r="CC1224" s="102"/>
      <c r="CE1224" s="102"/>
      <c r="CG1224" s="102"/>
      <c r="CI1224" s="102"/>
      <c r="CK1224" s="102"/>
      <c r="CM1224" s="102"/>
      <c r="CO1224" s="102"/>
      <c r="CQ1224" s="102"/>
      <c r="CS1224" s="102"/>
      <c r="CU1224" s="102"/>
      <c r="CW1224" s="102"/>
      <c r="CY1224" s="102"/>
      <c r="DA1224" s="102"/>
      <c r="DC1224" s="102"/>
      <c r="DE1224" s="102"/>
      <c r="DG1224" s="102"/>
      <c r="DI1224" s="102"/>
      <c r="DK1224" s="102"/>
      <c r="DM1224" s="102"/>
      <c r="DO1224" s="102"/>
      <c r="DQ1224" s="102"/>
      <c r="DS1224" s="102"/>
      <c r="DU1224" s="102"/>
      <c r="DW1224" s="102"/>
      <c r="DY1224" s="102"/>
      <c r="EA1224" s="102"/>
      <c r="EC1224" s="102"/>
      <c r="EE1224" s="102"/>
      <c r="EG1224" s="102"/>
      <c r="EI1224" s="102"/>
      <c r="EK1224" s="102"/>
      <c r="EM1224" s="102"/>
      <c r="EO1224" s="102"/>
      <c r="EQ1224" s="102"/>
      <c r="ES1224" s="102"/>
      <c r="EU1224" s="102"/>
      <c r="EW1224" s="102"/>
      <c r="EY1224" s="102"/>
      <c r="FA1224" s="102"/>
      <c r="FC1224" s="102"/>
      <c r="FE1224" s="102"/>
      <c r="FG1224" s="102"/>
      <c r="FI1224" s="102"/>
      <c r="FK1224" s="102"/>
      <c r="FM1224" s="102"/>
      <c r="FO1224" s="102"/>
      <c r="FQ1224" s="102"/>
      <c r="FS1224" s="102"/>
      <c r="FU1224" s="102"/>
      <c r="FW1224" s="102"/>
      <c r="FY1224" s="102"/>
      <c r="GA1224" s="102"/>
      <c r="GC1224" s="102"/>
      <c r="GE1224" s="102"/>
      <c r="GG1224" s="102"/>
      <c r="GI1224" s="102"/>
      <c r="GK1224" s="102"/>
      <c r="GM1224" s="102"/>
      <c r="GO1224" s="102"/>
      <c r="GQ1224" s="102"/>
      <c r="GS1224" s="102"/>
      <c r="GU1224" s="102"/>
      <c r="GW1224" s="102"/>
      <c r="GY1224" s="102"/>
      <c r="HA1224" s="102"/>
      <c r="HC1224" s="102"/>
      <c r="HE1224" s="102"/>
      <c r="HG1224" s="102"/>
      <c r="HI1224" s="102"/>
      <c r="HK1224" s="102"/>
      <c r="HM1224" s="102"/>
      <c r="HO1224" s="102"/>
      <c r="HQ1224" s="102"/>
      <c r="HS1224" s="102"/>
      <c r="HU1224" s="102"/>
      <c r="HW1224" s="102"/>
      <c r="HY1224" s="102"/>
      <c r="IA1224" s="102"/>
      <c r="IC1224" s="102"/>
      <c r="IE1224" s="102"/>
      <c r="IG1224" s="102"/>
      <c r="II1224" s="102"/>
      <c r="IK1224" s="102"/>
      <c r="IM1224" s="102"/>
      <c r="IO1224" s="102"/>
      <c r="IQ1224" s="102"/>
      <c r="IS1224" s="102"/>
      <c r="IU1224" s="102"/>
      <c r="IV1224" s="59"/>
    </row>
    <row r="1225" spans="1:256" s="169" customFormat="1" ht="15.75" customHeight="1">
      <c r="A1225" s="361"/>
      <c r="B1225" s="158" t="s">
        <v>421</v>
      </c>
      <c r="C1225" s="153"/>
      <c r="D1225" s="39" t="s">
        <v>422</v>
      </c>
      <c r="E1225" s="40">
        <f>SUM(E1228)</f>
        <v>3870</v>
      </c>
      <c r="F1225" s="63">
        <f>SUM(F1228)</f>
        <v>3870</v>
      </c>
      <c r="G1225" s="121"/>
      <c r="H1225" s="120"/>
      <c r="I1225" s="362">
        <f>SUM(F1225/E1225*100)</f>
        <v>100</v>
      </c>
      <c r="K1225" s="102"/>
      <c r="M1225" s="102"/>
      <c r="O1225" s="102"/>
      <c r="Q1225" s="102"/>
      <c r="S1225" s="102"/>
      <c r="U1225" s="102"/>
      <c r="W1225" s="102"/>
      <c r="Y1225" s="102"/>
      <c r="AA1225" s="102"/>
      <c r="AC1225" s="102"/>
      <c r="AE1225" s="102"/>
      <c r="AG1225" s="102"/>
      <c r="AI1225" s="102"/>
      <c r="AK1225" s="102"/>
      <c r="AM1225" s="102"/>
      <c r="AO1225" s="102"/>
      <c r="AQ1225" s="102"/>
      <c r="AS1225" s="102"/>
      <c r="AU1225" s="102"/>
      <c r="AW1225" s="102"/>
      <c r="AY1225" s="102"/>
      <c r="BA1225" s="102"/>
      <c r="BC1225" s="102"/>
      <c r="BE1225" s="102"/>
      <c r="BG1225" s="102"/>
      <c r="BI1225" s="102"/>
      <c r="BK1225" s="102"/>
      <c r="BM1225" s="102"/>
      <c r="BO1225" s="102"/>
      <c r="BQ1225" s="102"/>
      <c r="BS1225" s="102"/>
      <c r="BU1225" s="102"/>
      <c r="BW1225" s="102"/>
      <c r="BY1225" s="102"/>
      <c r="CA1225" s="102"/>
      <c r="CC1225" s="102"/>
      <c r="CE1225" s="102"/>
      <c r="CG1225" s="102"/>
      <c r="CI1225" s="102"/>
      <c r="CK1225" s="102"/>
      <c r="CM1225" s="102"/>
      <c r="CO1225" s="102"/>
      <c r="CQ1225" s="102"/>
      <c r="CS1225" s="102"/>
      <c r="CU1225" s="102"/>
      <c r="CW1225" s="102"/>
      <c r="CY1225" s="102"/>
      <c r="DA1225" s="102"/>
      <c r="DC1225" s="102"/>
      <c r="DE1225" s="102"/>
      <c r="DG1225" s="102"/>
      <c r="DI1225" s="102"/>
      <c r="DK1225" s="102"/>
      <c r="DM1225" s="102"/>
      <c r="DO1225" s="102"/>
      <c r="DQ1225" s="102"/>
      <c r="DS1225" s="102"/>
      <c r="DU1225" s="102"/>
      <c r="DW1225" s="102"/>
      <c r="DY1225" s="102"/>
      <c r="EA1225" s="102"/>
      <c r="EC1225" s="102"/>
      <c r="EE1225" s="102"/>
      <c r="EG1225" s="102"/>
      <c r="EI1225" s="102"/>
      <c r="EK1225" s="102"/>
      <c r="EM1225" s="102"/>
      <c r="EO1225" s="102"/>
      <c r="EQ1225" s="102"/>
      <c r="ES1225" s="102"/>
      <c r="EU1225" s="102"/>
      <c r="EW1225" s="102"/>
      <c r="EY1225" s="102"/>
      <c r="FA1225" s="102"/>
      <c r="FC1225" s="102"/>
      <c r="FE1225" s="102"/>
      <c r="FG1225" s="102"/>
      <c r="FI1225" s="102"/>
      <c r="FK1225" s="102"/>
      <c r="FM1225" s="102"/>
      <c r="FO1225" s="102"/>
      <c r="FQ1225" s="102"/>
      <c r="FS1225" s="102"/>
      <c r="FU1225" s="102"/>
      <c r="FW1225" s="102"/>
      <c r="FY1225" s="102"/>
      <c r="GA1225" s="102"/>
      <c r="GC1225" s="102"/>
      <c r="GE1225" s="102"/>
      <c r="GG1225" s="102"/>
      <c r="GI1225" s="102"/>
      <c r="GK1225" s="102"/>
      <c r="GM1225" s="102"/>
      <c r="GO1225" s="102"/>
      <c r="GQ1225" s="102"/>
      <c r="GS1225" s="102"/>
      <c r="GU1225" s="102"/>
      <c r="GW1225" s="102"/>
      <c r="GY1225" s="102"/>
      <c r="HA1225" s="102"/>
      <c r="HC1225" s="102"/>
      <c r="HE1225" s="102"/>
      <c r="HG1225" s="102"/>
      <c r="HI1225" s="102"/>
      <c r="HK1225" s="102"/>
      <c r="HM1225" s="102"/>
      <c r="HO1225" s="102"/>
      <c r="HQ1225" s="102"/>
      <c r="HS1225" s="102"/>
      <c r="HU1225" s="102"/>
      <c r="HW1225" s="102"/>
      <c r="HY1225" s="102"/>
      <c r="IA1225" s="102"/>
      <c r="IC1225" s="102"/>
      <c r="IE1225" s="102"/>
      <c r="IG1225" s="102"/>
      <c r="II1225" s="102"/>
      <c r="IK1225" s="102"/>
      <c r="IM1225" s="102"/>
      <c r="IO1225" s="102"/>
      <c r="IQ1225" s="102"/>
      <c r="IS1225" s="102"/>
      <c r="IU1225" s="102"/>
      <c r="IV1225" s="59"/>
    </row>
    <row r="1226" spans="1:256" s="169" customFormat="1" ht="14.25" customHeight="1">
      <c r="A1226" s="361"/>
      <c r="B1226" s="158"/>
      <c r="C1226" s="153"/>
      <c r="D1226" s="51"/>
      <c r="E1226" s="57"/>
      <c r="F1226" s="53"/>
      <c r="G1226" s="120"/>
      <c r="H1226" s="120"/>
      <c r="I1226" s="438"/>
      <c r="K1226" s="102"/>
      <c r="M1226" s="102"/>
      <c r="O1226" s="102"/>
      <c r="Q1226" s="102"/>
      <c r="S1226" s="102"/>
      <c r="U1226" s="102"/>
      <c r="W1226" s="102"/>
      <c r="Y1226" s="102"/>
      <c r="AA1226" s="102"/>
      <c r="AC1226" s="102"/>
      <c r="AE1226" s="102"/>
      <c r="AG1226" s="102"/>
      <c r="AI1226" s="102"/>
      <c r="AK1226" s="102"/>
      <c r="AM1226" s="102"/>
      <c r="AO1226" s="102"/>
      <c r="AQ1226" s="102"/>
      <c r="AS1226" s="102"/>
      <c r="AU1226" s="102"/>
      <c r="AW1226" s="102"/>
      <c r="AY1226" s="102"/>
      <c r="BA1226" s="102"/>
      <c r="BC1226" s="102"/>
      <c r="BE1226" s="102"/>
      <c r="BG1226" s="102"/>
      <c r="BI1226" s="102"/>
      <c r="BK1226" s="102"/>
      <c r="BM1226" s="102"/>
      <c r="BO1226" s="102"/>
      <c r="BQ1226" s="102"/>
      <c r="BS1226" s="102"/>
      <c r="BU1226" s="102"/>
      <c r="BW1226" s="102"/>
      <c r="BY1226" s="102"/>
      <c r="CA1226" s="102"/>
      <c r="CC1226" s="102"/>
      <c r="CE1226" s="102"/>
      <c r="CG1226" s="102"/>
      <c r="CI1226" s="102"/>
      <c r="CK1226" s="102"/>
      <c r="CM1226" s="102"/>
      <c r="CO1226" s="102"/>
      <c r="CQ1226" s="102"/>
      <c r="CS1226" s="102"/>
      <c r="CU1226" s="102"/>
      <c r="CW1226" s="102"/>
      <c r="CY1226" s="102"/>
      <c r="DA1226" s="102"/>
      <c r="DC1226" s="102"/>
      <c r="DE1226" s="102"/>
      <c r="DG1226" s="102"/>
      <c r="DI1226" s="102"/>
      <c r="DK1226" s="102"/>
      <c r="DM1226" s="102"/>
      <c r="DO1226" s="102"/>
      <c r="DQ1226" s="102"/>
      <c r="DS1226" s="102"/>
      <c r="DU1226" s="102"/>
      <c r="DW1226" s="102"/>
      <c r="DY1226" s="102"/>
      <c r="EA1226" s="102"/>
      <c r="EC1226" s="102"/>
      <c r="EE1226" s="102"/>
      <c r="EG1226" s="102"/>
      <c r="EI1226" s="102"/>
      <c r="EK1226" s="102"/>
      <c r="EM1226" s="102"/>
      <c r="EO1226" s="102"/>
      <c r="EQ1226" s="102"/>
      <c r="ES1226" s="102"/>
      <c r="EU1226" s="102"/>
      <c r="EW1226" s="102"/>
      <c r="EY1226" s="102"/>
      <c r="FA1226" s="102"/>
      <c r="FC1226" s="102"/>
      <c r="FE1226" s="102"/>
      <c r="FG1226" s="102"/>
      <c r="FI1226" s="102"/>
      <c r="FK1226" s="102"/>
      <c r="FM1226" s="102"/>
      <c r="FO1226" s="102"/>
      <c r="FQ1226" s="102"/>
      <c r="FS1226" s="102"/>
      <c r="FU1226" s="102"/>
      <c r="FW1226" s="102"/>
      <c r="FY1226" s="102"/>
      <c r="GA1226" s="102"/>
      <c r="GC1226" s="102"/>
      <c r="GE1226" s="102"/>
      <c r="GG1226" s="102"/>
      <c r="GI1226" s="102"/>
      <c r="GK1226" s="102"/>
      <c r="GM1226" s="102"/>
      <c r="GO1226" s="102"/>
      <c r="GQ1226" s="102"/>
      <c r="GS1226" s="102"/>
      <c r="GU1226" s="102"/>
      <c r="GW1226" s="102"/>
      <c r="GY1226" s="102"/>
      <c r="HA1226" s="102"/>
      <c r="HC1226" s="102"/>
      <c r="HE1226" s="102"/>
      <c r="HG1226" s="102"/>
      <c r="HI1226" s="102"/>
      <c r="HK1226" s="102"/>
      <c r="HM1226" s="102"/>
      <c r="HO1226" s="102"/>
      <c r="HQ1226" s="102"/>
      <c r="HS1226" s="102"/>
      <c r="HU1226" s="102"/>
      <c r="HW1226" s="102"/>
      <c r="HY1226" s="102"/>
      <c r="IA1226" s="102"/>
      <c r="IC1226" s="102"/>
      <c r="IE1226" s="102"/>
      <c r="IG1226" s="102"/>
      <c r="II1226" s="102"/>
      <c r="IK1226" s="102"/>
      <c r="IM1226" s="102"/>
      <c r="IO1226" s="102"/>
      <c r="IQ1226" s="102"/>
      <c r="IS1226" s="102"/>
      <c r="IU1226" s="102"/>
      <c r="IV1226" s="59"/>
    </row>
    <row r="1227" spans="1:256" s="169" customFormat="1" ht="15.75" customHeight="1">
      <c r="A1227" s="361"/>
      <c r="B1227" s="158"/>
      <c r="C1227" s="153">
        <v>2710</v>
      </c>
      <c r="D1227" s="51" t="s">
        <v>237</v>
      </c>
      <c r="E1227" s="57"/>
      <c r="F1227" s="53"/>
      <c r="G1227" s="120"/>
      <c r="H1227" s="120"/>
      <c r="I1227" s="438"/>
      <c r="K1227" s="102"/>
      <c r="M1227" s="102"/>
      <c r="O1227" s="102"/>
      <c r="Q1227" s="102"/>
      <c r="S1227" s="102"/>
      <c r="U1227" s="102"/>
      <c r="W1227" s="102"/>
      <c r="Y1227" s="102"/>
      <c r="AA1227" s="102"/>
      <c r="AC1227" s="102"/>
      <c r="AE1227" s="102"/>
      <c r="AG1227" s="102"/>
      <c r="AI1227" s="102"/>
      <c r="AK1227" s="102"/>
      <c r="AM1227" s="102"/>
      <c r="AO1227" s="102"/>
      <c r="AQ1227" s="102"/>
      <c r="AS1227" s="102"/>
      <c r="AU1227" s="102"/>
      <c r="AW1227" s="102"/>
      <c r="AY1227" s="102"/>
      <c r="BA1227" s="102"/>
      <c r="BC1227" s="102"/>
      <c r="BE1227" s="102"/>
      <c r="BG1227" s="102"/>
      <c r="BI1227" s="102"/>
      <c r="BK1227" s="102"/>
      <c r="BM1227" s="102"/>
      <c r="BO1227" s="102"/>
      <c r="BQ1227" s="102"/>
      <c r="BS1227" s="102"/>
      <c r="BU1227" s="102"/>
      <c r="BW1227" s="102"/>
      <c r="BY1227" s="102"/>
      <c r="CA1227" s="102"/>
      <c r="CC1227" s="102"/>
      <c r="CE1227" s="102"/>
      <c r="CG1227" s="102"/>
      <c r="CI1227" s="102"/>
      <c r="CK1227" s="102"/>
      <c r="CM1227" s="102"/>
      <c r="CO1227" s="102"/>
      <c r="CQ1227" s="102"/>
      <c r="CS1227" s="102"/>
      <c r="CU1227" s="102"/>
      <c r="CW1227" s="102"/>
      <c r="CY1227" s="102"/>
      <c r="DA1227" s="102"/>
      <c r="DC1227" s="102"/>
      <c r="DE1227" s="102"/>
      <c r="DG1227" s="102"/>
      <c r="DI1227" s="102"/>
      <c r="DK1227" s="102"/>
      <c r="DM1227" s="102"/>
      <c r="DO1227" s="102"/>
      <c r="DQ1227" s="102"/>
      <c r="DS1227" s="102"/>
      <c r="DU1227" s="102"/>
      <c r="DW1227" s="102"/>
      <c r="DY1227" s="102"/>
      <c r="EA1227" s="102"/>
      <c r="EC1227" s="102"/>
      <c r="EE1227" s="102"/>
      <c r="EG1227" s="102"/>
      <c r="EI1227" s="102"/>
      <c r="EK1227" s="102"/>
      <c r="EM1227" s="102"/>
      <c r="EO1227" s="102"/>
      <c r="EQ1227" s="102"/>
      <c r="ES1227" s="102"/>
      <c r="EU1227" s="102"/>
      <c r="EW1227" s="102"/>
      <c r="EY1227" s="102"/>
      <c r="FA1227" s="102"/>
      <c r="FC1227" s="102"/>
      <c r="FE1227" s="102"/>
      <c r="FG1227" s="102"/>
      <c r="FI1227" s="102"/>
      <c r="FK1227" s="102"/>
      <c r="FM1227" s="102"/>
      <c r="FO1227" s="102"/>
      <c r="FQ1227" s="102"/>
      <c r="FS1227" s="102"/>
      <c r="FU1227" s="102"/>
      <c r="FW1227" s="102"/>
      <c r="FY1227" s="102"/>
      <c r="GA1227" s="102"/>
      <c r="GC1227" s="102"/>
      <c r="GE1227" s="102"/>
      <c r="GG1227" s="102"/>
      <c r="GI1227" s="102"/>
      <c r="GK1227" s="102"/>
      <c r="GM1227" s="102"/>
      <c r="GO1227" s="102"/>
      <c r="GQ1227" s="102"/>
      <c r="GS1227" s="102"/>
      <c r="GU1227" s="102"/>
      <c r="GW1227" s="102"/>
      <c r="GY1227" s="102"/>
      <c r="HA1227" s="102"/>
      <c r="HC1227" s="102"/>
      <c r="HE1227" s="102"/>
      <c r="HG1227" s="102"/>
      <c r="HI1227" s="102"/>
      <c r="HK1227" s="102"/>
      <c r="HM1227" s="102"/>
      <c r="HO1227" s="102"/>
      <c r="HQ1227" s="102"/>
      <c r="HS1227" s="102"/>
      <c r="HU1227" s="102"/>
      <c r="HW1227" s="102"/>
      <c r="HY1227" s="102"/>
      <c r="IA1227" s="102"/>
      <c r="IC1227" s="102"/>
      <c r="IE1227" s="102"/>
      <c r="IG1227" s="102"/>
      <c r="II1227" s="102"/>
      <c r="IK1227" s="102"/>
      <c r="IM1227" s="102"/>
      <c r="IO1227" s="102"/>
      <c r="IQ1227" s="102"/>
      <c r="IS1227" s="102"/>
      <c r="IU1227" s="102"/>
      <c r="IV1227" s="59"/>
    </row>
    <row r="1228" spans="1:256" s="169" customFormat="1" ht="16.5" customHeight="1" thickBot="1">
      <c r="A1228" s="421"/>
      <c r="B1228" s="600"/>
      <c r="C1228" s="422"/>
      <c r="D1228" s="370" t="s">
        <v>309</v>
      </c>
      <c r="E1228" s="318">
        <v>3870</v>
      </c>
      <c r="F1228" s="423">
        <v>3870</v>
      </c>
      <c r="G1228" s="341"/>
      <c r="H1228" s="341"/>
      <c r="I1228" s="448">
        <v>100</v>
      </c>
      <c r="K1228" s="102"/>
      <c r="M1228" s="102"/>
      <c r="O1228" s="102"/>
      <c r="Q1228" s="102"/>
      <c r="S1228" s="102"/>
      <c r="U1228" s="102"/>
      <c r="W1228" s="102"/>
      <c r="Y1228" s="102"/>
      <c r="AA1228" s="102"/>
      <c r="AC1228" s="102"/>
      <c r="AE1228" s="102"/>
      <c r="AG1228" s="102"/>
      <c r="AI1228" s="102"/>
      <c r="AK1228" s="102"/>
      <c r="AM1228" s="102"/>
      <c r="AO1228" s="102"/>
      <c r="AQ1228" s="102"/>
      <c r="AS1228" s="102"/>
      <c r="AU1228" s="102"/>
      <c r="AW1228" s="102"/>
      <c r="AY1228" s="102"/>
      <c r="BA1228" s="102"/>
      <c r="BC1228" s="102"/>
      <c r="BE1228" s="102"/>
      <c r="BG1228" s="102"/>
      <c r="BI1228" s="102"/>
      <c r="BK1228" s="102"/>
      <c r="BM1228" s="102"/>
      <c r="BO1228" s="102"/>
      <c r="BQ1228" s="102"/>
      <c r="BS1228" s="102"/>
      <c r="BU1228" s="102"/>
      <c r="BW1228" s="102"/>
      <c r="BY1228" s="102"/>
      <c r="CA1228" s="102"/>
      <c r="CC1228" s="102"/>
      <c r="CE1228" s="102"/>
      <c r="CG1228" s="102"/>
      <c r="CI1228" s="102"/>
      <c r="CK1228" s="102"/>
      <c r="CM1228" s="102"/>
      <c r="CO1228" s="102"/>
      <c r="CQ1228" s="102"/>
      <c r="CS1228" s="102"/>
      <c r="CU1228" s="102"/>
      <c r="CW1228" s="102"/>
      <c r="CY1228" s="102"/>
      <c r="DA1228" s="102"/>
      <c r="DC1228" s="102"/>
      <c r="DE1228" s="102"/>
      <c r="DG1228" s="102"/>
      <c r="DI1228" s="102"/>
      <c r="DK1228" s="102"/>
      <c r="DM1228" s="102"/>
      <c r="DO1228" s="102"/>
      <c r="DQ1228" s="102"/>
      <c r="DS1228" s="102"/>
      <c r="DU1228" s="102"/>
      <c r="DW1228" s="102"/>
      <c r="DY1228" s="102"/>
      <c r="EA1228" s="102"/>
      <c r="EC1228" s="102"/>
      <c r="EE1228" s="102"/>
      <c r="EG1228" s="102"/>
      <c r="EI1228" s="102"/>
      <c r="EK1228" s="102"/>
      <c r="EM1228" s="102"/>
      <c r="EO1228" s="102"/>
      <c r="EQ1228" s="102"/>
      <c r="ES1228" s="102"/>
      <c r="EU1228" s="102"/>
      <c r="EW1228" s="102"/>
      <c r="EY1228" s="102"/>
      <c r="FA1228" s="102"/>
      <c r="FC1228" s="102"/>
      <c r="FE1228" s="102"/>
      <c r="FG1228" s="102"/>
      <c r="FI1228" s="102"/>
      <c r="FK1228" s="102"/>
      <c r="FM1228" s="102"/>
      <c r="FO1228" s="102"/>
      <c r="FQ1228" s="102"/>
      <c r="FS1228" s="102"/>
      <c r="FU1228" s="102"/>
      <c r="FW1228" s="102"/>
      <c r="FY1228" s="102"/>
      <c r="GA1228" s="102"/>
      <c r="GC1228" s="102"/>
      <c r="GE1228" s="102"/>
      <c r="GG1228" s="102"/>
      <c r="GI1228" s="102"/>
      <c r="GK1228" s="102"/>
      <c r="GM1228" s="102"/>
      <c r="GO1228" s="102"/>
      <c r="GQ1228" s="102"/>
      <c r="GS1228" s="102"/>
      <c r="GU1228" s="102"/>
      <c r="GW1228" s="102"/>
      <c r="GY1228" s="102"/>
      <c r="HA1228" s="102"/>
      <c r="HC1228" s="102"/>
      <c r="HE1228" s="102"/>
      <c r="HG1228" s="102"/>
      <c r="HI1228" s="102"/>
      <c r="HK1228" s="102"/>
      <c r="HM1228" s="102"/>
      <c r="HO1228" s="102"/>
      <c r="HQ1228" s="102"/>
      <c r="HS1228" s="102"/>
      <c r="HU1228" s="102"/>
      <c r="HW1228" s="102"/>
      <c r="HY1228" s="102"/>
      <c r="IA1228" s="102"/>
      <c r="IC1228" s="102"/>
      <c r="IE1228" s="102"/>
      <c r="IG1228" s="102"/>
      <c r="II1228" s="102"/>
      <c r="IK1228" s="102"/>
      <c r="IM1228" s="102"/>
      <c r="IO1228" s="102"/>
      <c r="IQ1228" s="102"/>
      <c r="IS1228" s="102"/>
      <c r="IU1228" s="102"/>
      <c r="IV1228" s="59"/>
    </row>
    <row r="1229" spans="1:15" s="235" customFormat="1" ht="15" customHeight="1" thickBot="1">
      <c r="A1229" s="441">
        <v>1</v>
      </c>
      <c r="B1229" s="442">
        <v>2</v>
      </c>
      <c r="C1229" s="442">
        <v>3</v>
      </c>
      <c r="D1229" s="442">
        <v>4</v>
      </c>
      <c r="E1229" s="442">
        <v>5</v>
      </c>
      <c r="F1229" s="442">
        <v>6</v>
      </c>
      <c r="G1229" s="443"/>
      <c r="H1229" s="444"/>
      <c r="I1229" s="445">
        <v>7</v>
      </c>
      <c r="L1229" s="222"/>
      <c r="M1229" s="222"/>
      <c r="N1229" s="222"/>
      <c r="O1229" s="222"/>
    </row>
    <row r="1230" spans="1:256" s="169" customFormat="1" ht="14.25" customHeight="1">
      <c r="A1230" s="361"/>
      <c r="B1230" s="158"/>
      <c r="C1230" s="153"/>
      <c r="D1230" s="51"/>
      <c r="E1230" s="57"/>
      <c r="F1230" s="53"/>
      <c r="G1230" s="120"/>
      <c r="H1230" s="120"/>
      <c r="I1230" s="438"/>
      <c r="K1230" s="102"/>
      <c r="M1230" s="102"/>
      <c r="O1230" s="102"/>
      <c r="Q1230" s="102"/>
      <c r="S1230" s="102"/>
      <c r="U1230" s="102"/>
      <c r="W1230" s="102"/>
      <c r="Y1230" s="102"/>
      <c r="AA1230" s="102"/>
      <c r="AC1230" s="102"/>
      <c r="AE1230" s="102"/>
      <c r="AG1230" s="102"/>
      <c r="AI1230" s="102"/>
      <c r="AK1230" s="102"/>
      <c r="AM1230" s="102"/>
      <c r="AO1230" s="102"/>
      <c r="AQ1230" s="102"/>
      <c r="AS1230" s="102"/>
      <c r="AU1230" s="102"/>
      <c r="AW1230" s="102"/>
      <c r="AY1230" s="102"/>
      <c r="BA1230" s="102"/>
      <c r="BC1230" s="102"/>
      <c r="BE1230" s="102"/>
      <c r="BG1230" s="102"/>
      <c r="BI1230" s="102"/>
      <c r="BK1230" s="102"/>
      <c r="BM1230" s="102"/>
      <c r="BO1230" s="102"/>
      <c r="BQ1230" s="102"/>
      <c r="BS1230" s="102"/>
      <c r="BU1230" s="102"/>
      <c r="BW1230" s="102"/>
      <c r="BY1230" s="102"/>
      <c r="CA1230" s="102"/>
      <c r="CC1230" s="102"/>
      <c r="CE1230" s="102"/>
      <c r="CG1230" s="102"/>
      <c r="CI1230" s="102"/>
      <c r="CK1230" s="102"/>
      <c r="CM1230" s="102"/>
      <c r="CO1230" s="102"/>
      <c r="CQ1230" s="102"/>
      <c r="CS1230" s="102"/>
      <c r="CU1230" s="102"/>
      <c r="CW1230" s="102"/>
      <c r="CY1230" s="102"/>
      <c r="DA1230" s="102"/>
      <c r="DC1230" s="102"/>
      <c r="DE1230" s="102"/>
      <c r="DG1230" s="102"/>
      <c r="DI1230" s="102"/>
      <c r="DK1230" s="102"/>
      <c r="DM1230" s="102"/>
      <c r="DO1230" s="102"/>
      <c r="DQ1230" s="102"/>
      <c r="DS1230" s="102"/>
      <c r="DU1230" s="102"/>
      <c r="DW1230" s="102"/>
      <c r="DY1230" s="102"/>
      <c r="EA1230" s="102"/>
      <c r="EC1230" s="102"/>
      <c r="EE1230" s="102"/>
      <c r="EG1230" s="102"/>
      <c r="EI1230" s="102"/>
      <c r="EK1230" s="102"/>
      <c r="EM1230" s="102"/>
      <c r="EO1230" s="102"/>
      <c r="EQ1230" s="102"/>
      <c r="ES1230" s="102"/>
      <c r="EU1230" s="102"/>
      <c r="EW1230" s="102"/>
      <c r="EY1230" s="102"/>
      <c r="FA1230" s="102"/>
      <c r="FC1230" s="102"/>
      <c r="FE1230" s="102"/>
      <c r="FG1230" s="102"/>
      <c r="FI1230" s="102"/>
      <c r="FK1230" s="102"/>
      <c r="FM1230" s="102"/>
      <c r="FO1230" s="102"/>
      <c r="FQ1230" s="102"/>
      <c r="FS1230" s="102"/>
      <c r="FU1230" s="102"/>
      <c r="FW1230" s="102"/>
      <c r="FY1230" s="102"/>
      <c r="GA1230" s="102"/>
      <c r="GC1230" s="102"/>
      <c r="GE1230" s="102"/>
      <c r="GG1230" s="102"/>
      <c r="GI1230" s="102"/>
      <c r="GK1230" s="102"/>
      <c r="GM1230" s="102"/>
      <c r="GO1230" s="102"/>
      <c r="GQ1230" s="102"/>
      <c r="GS1230" s="102"/>
      <c r="GU1230" s="102"/>
      <c r="GW1230" s="102"/>
      <c r="GY1230" s="102"/>
      <c r="HA1230" s="102"/>
      <c r="HC1230" s="102"/>
      <c r="HE1230" s="102"/>
      <c r="HG1230" s="102"/>
      <c r="HI1230" s="102"/>
      <c r="HK1230" s="102"/>
      <c r="HM1230" s="102"/>
      <c r="HO1230" s="102"/>
      <c r="HQ1230" s="102"/>
      <c r="HS1230" s="102"/>
      <c r="HU1230" s="102"/>
      <c r="HW1230" s="102"/>
      <c r="HY1230" s="102"/>
      <c r="IA1230" s="102"/>
      <c r="IC1230" s="102"/>
      <c r="IE1230" s="102"/>
      <c r="IG1230" s="102"/>
      <c r="II1230" s="102"/>
      <c r="IK1230" s="102"/>
      <c r="IM1230" s="102"/>
      <c r="IO1230" s="102"/>
      <c r="IQ1230" s="102"/>
      <c r="IS1230" s="102"/>
      <c r="IU1230" s="102"/>
      <c r="IV1230" s="59"/>
    </row>
    <row r="1231" spans="1:256" s="169" customFormat="1" ht="15.75" customHeight="1">
      <c r="A1231" s="361"/>
      <c r="B1231" s="158" t="s">
        <v>166</v>
      </c>
      <c r="C1231" s="153"/>
      <c r="D1231" s="39" t="s">
        <v>167</v>
      </c>
      <c r="E1231" s="40">
        <f>SUM(E1233)</f>
        <v>184212</v>
      </c>
      <c r="F1231" s="63">
        <f>SUM(F1233)</f>
        <v>97497.86</v>
      </c>
      <c r="G1231" s="121"/>
      <c r="H1231" s="120"/>
      <c r="I1231" s="362">
        <f>SUM(F1231/E1231*100)</f>
        <v>52.92698629839533</v>
      </c>
      <c r="K1231" s="102"/>
      <c r="M1231" s="102"/>
      <c r="O1231" s="102"/>
      <c r="Q1231" s="102"/>
      <c r="S1231" s="102"/>
      <c r="U1231" s="102"/>
      <c r="W1231" s="102"/>
      <c r="Y1231" s="102"/>
      <c r="AA1231" s="102"/>
      <c r="AC1231" s="102"/>
      <c r="AE1231" s="102"/>
      <c r="AG1231" s="102"/>
      <c r="AI1231" s="102"/>
      <c r="AK1231" s="102"/>
      <c r="AM1231" s="102"/>
      <c r="AO1231" s="102"/>
      <c r="AQ1231" s="102"/>
      <c r="AS1231" s="102"/>
      <c r="AU1231" s="102"/>
      <c r="AW1231" s="102"/>
      <c r="AY1231" s="102"/>
      <c r="BA1231" s="102"/>
      <c r="BC1231" s="102"/>
      <c r="BE1231" s="102"/>
      <c r="BG1231" s="102"/>
      <c r="BI1231" s="102"/>
      <c r="BK1231" s="102"/>
      <c r="BM1231" s="102"/>
      <c r="BO1231" s="102"/>
      <c r="BQ1231" s="102"/>
      <c r="BS1231" s="102"/>
      <c r="BU1231" s="102"/>
      <c r="BW1231" s="102"/>
      <c r="BY1231" s="102"/>
      <c r="CA1231" s="102"/>
      <c r="CC1231" s="102"/>
      <c r="CE1231" s="102"/>
      <c r="CG1231" s="102"/>
      <c r="CI1231" s="102"/>
      <c r="CK1231" s="102"/>
      <c r="CM1231" s="102"/>
      <c r="CO1231" s="102"/>
      <c r="CQ1231" s="102"/>
      <c r="CS1231" s="102"/>
      <c r="CU1231" s="102"/>
      <c r="CW1231" s="102"/>
      <c r="CY1231" s="102"/>
      <c r="DA1231" s="102"/>
      <c r="DC1231" s="102"/>
      <c r="DE1231" s="102"/>
      <c r="DG1231" s="102"/>
      <c r="DI1231" s="102"/>
      <c r="DK1231" s="102"/>
      <c r="DM1231" s="102"/>
      <c r="DO1231" s="102"/>
      <c r="DQ1231" s="102"/>
      <c r="DS1231" s="102"/>
      <c r="DU1231" s="102"/>
      <c r="DW1231" s="102"/>
      <c r="DY1231" s="102"/>
      <c r="EA1231" s="102"/>
      <c r="EC1231" s="102"/>
      <c r="EE1231" s="102"/>
      <c r="EG1231" s="102"/>
      <c r="EI1231" s="102"/>
      <c r="EK1231" s="102"/>
      <c r="EM1231" s="102"/>
      <c r="EO1231" s="102"/>
      <c r="EQ1231" s="102"/>
      <c r="ES1231" s="102"/>
      <c r="EU1231" s="102"/>
      <c r="EW1231" s="102"/>
      <c r="EY1231" s="102"/>
      <c r="FA1231" s="102"/>
      <c r="FC1231" s="102"/>
      <c r="FE1231" s="102"/>
      <c r="FG1231" s="102"/>
      <c r="FI1231" s="102"/>
      <c r="FK1231" s="102"/>
      <c r="FM1231" s="102"/>
      <c r="FO1231" s="102"/>
      <c r="FQ1231" s="102"/>
      <c r="FS1231" s="102"/>
      <c r="FU1231" s="102"/>
      <c r="FW1231" s="102"/>
      <c r="FY1231" s="102"/>
      <c r="GA1231" s="102"/>
      <c r="GC1231" s="102"/>
      <c r="GE1231" s="102"/>
      <c r="GG1231" s="102"/>
      <c r="GI1231" s="102"/>
      <c r="GK1231" s="102"/>
      <c r="GM1231" s="102"/>
      <c r="GO1231" s="102"/>
      <c r="GQ1231" s="102"/>
      <c r="GS1231" s="102"/>
      <c r="GU1231" s="102"/>
      <c r="GW1231" s="102"/>
      <c r="GY1231" s="102"/>
      <c r="HA1231" s="102"/>
      <c r="HC1231" s="102"/>
      <c r="HE1231" s="102"/>
      <c r="HG1231" s="102"/>
      <c r="HI1231" s="102"/>
      <c r="HK1231" s="102"/>
      <c r="HM1231" s="102"/>
      <c r="HO1231" s="102"/>
      <c r="HQ1231" s="102"/>
      <c r="HS1231" s="102"/>
      <c r="HU1231" s="102"/>
      <c r="HW1231" s="102"/>
      <c r="HY1231" s="102"/>
      <c r="IA1231" s="102"/>
      <c r="IC1231" s="102"/>
      <c r="IE1231" s="102"/>
      <c r="IG1231" s="102"/>
      <c r="II1231" s="102"/>
      <c r="IK1231" s="102"/>
      <c r="IM1231" s="102"/>
      <c r="IO1231" s="102"/>
      <c r="IQ1231" s="102"/>
      <c r="IS1231" s="102"/>
      <c r="IU1231" s="102"/>
      <c r="IV1231" s="59"/>
    </row>
    <row r="1232" spans="1:256" s="169" customFormat="1" ht="12.75" customHeight="1">
      <c r="A1232" s="361"/>
      <c r="B1232" s="158"/>
      <c r="C1232" s="153"/>
      <c r="D1232" s="51"/>
      <c r="E1232" s="57"/>
      <c r="F1232" s="53"/>
      <c r="G1232" s="121"/>
      <c r="H1232" s="120"/>
      <c r="I1232" s="362"/>
      <c r="K1232" s="102"/>
      <c r="M1232" s="102"/>
      <c r="O1232" s="102"/>
      <c r="Q1232" s="102"/>
      <c r="S1232" s="102"/>
      <c r="U1232" s="102"/>
      <c r="W1232" s="102"/>
      <c r="Y1232" s="102"/>
      <c r="AA1232" s="102"/>
      <c r="AC1232" s="102"/>
      <c r="AE1232" s="102"/>
      <c r="AG1232" s="102"/>
      <c r="AI1232" s="102"/>
      <c r="AK1232" s="102"/>
      <c r="AM1232" s="102"/>
      <c r="AO1232" s="102"/>
      <c r="AQ1232" s="102"/>
      <c r="AS1232" s="102"/>
      <c r="AU1232" s="102"/>
      <c r="AW1232" s="102"/>
      <c r="AY1232" s="102"/>
      <c r="BA1232" s="102"/>
      <c r="BC1232" s="102"/>
      <c r="BE1232" s="102"/>
      <c r="BG1232" s="102"/>
      <c r="BI1232" s="102"/>
      <c r="BK1232" s="102"/>
      <c r="BM1232" s="102"/>
      <c r="BO1232" s="102"/>
      <c r="BQ1232" s="102"/>
      <c r="BS1232" s="102"/>
      <c r="BU1232" s="102"/>
      <c r="BW1232" s="102"/>
      <c r="BY1232" s="102"/>
      <c r="CA1232" s="102"/>
      <c r="CC1232" s="102"/>
      <c r="CE1232" s="102"/>
      <c r="CG1232" s="102"/>
      <c r="CI1232" s="102"/>
      <c r="CK1232" s="102"/>
      <c r="CM1232" s="102"/>
      <c r="CO1232" s="102"/>
      <c r="CQ1232" s="102"/>
      <c r="CS1232" s="102"/>
      <c r="CU1232" s="102"/>
      <c r="CW1232" s="102"/>
      <c r="CY1232" s="102"/>
      <c r="DA1232" s="102"/>
      <c r="DC1232" s="102"/>
      <c r="DE1232" s="102"/>
      <c r="DG1232" s="102"/>
      <c r="DI1232" s="102"/>
      <c r="DK1232" s="102"/>
      <c r="DM1232" s="102"/>
      <c r="DO1232" s="102"/>
      <c r="DQ1232" s="102"/>
      <c r="DS1232" s="102"/>
      <c r="DU1232" s="102"/>
      <c r="DW1232" s="102"/>
      <c r="DY1232" s="102"/>
      <c r="EA1232" s="102"/>
      <c r="EC1232" s="102"/>
      <c r="EE1232" s="102"/>
      <c r="EG1232" s="102"/>
      <c r="EI1232" s="102"/>
      <c r="EK1232" s="102"/>
      <c r="EM1232" s="102"/>
      <c r="EO1232" s="102"/>
      <c r="EQ1232" s="102"/>
      <c r="ES1232" s="102"/>
      <c r="EU1232" s="102"/>
      <c r="EW1232" s="102"/>
      <c r="EY1232" s="102"/>
      <c r="FA1232" s="102"/>
      <c r="FC1232" s="102"/>
      <c r="FE1232" s="102"/>
      <c r="FG1232" s="102"/>
      <c r="FI1232" s="102"/>
      <c r="FK1232" s="102"/>
      <c r="FM1232" s="102"/>
      <c r="FO1232" s="102"/>
      <c r="FQ1232" s="102"/>
      <c r="FS1232" s="102"/>
      <c r="FU1232" s="102"/>
      <c r="FW1232" s="102"/>
      <c r="FY1232" s="102"/>
      <c r="GA1232" s="102"/>
      <c r="GC1232" s="102"/>
      <c r="GE1232" s="102"/>
      <c r="GG1232" s="102"/>
      <c r="GI1232" s="102"/>
      <c r="GK1232" s="102"/>
      <c r="GM1232" s="102"/>
      <c r="GO1232" s="102"/>
      <c r="GQ1232" s="102"/>
      <c r="GS1232" s="102"/>
      <c r="GU1232" s="102"/>
      <c r="GW1232" s="102"/>
      <c r="GY1232" s="102"/>
      <c r="HA1232" s="102"/>
      <c r="HC1232" s="102"/>
      <c r="HE1232" s="102"/>
      <c r="HG1232" s="102"/>
      <c r="HI1232" s="102"/>
      <c r="HK1232" s="102"/>
      <c r="HM1232" s="102"/>
      <c r="HO1232" s="102"/>
      <c r="HQ1232" s="102"/>
      <c r="HS1232" s="102"/>
      <c r="HU1232" s="102"/>
      <c r="HW1232" s="102"/>
      <c r="HY1232" s="102"/>
      <c r="IA1232" s="102"/>
      <c r="IC1232" s="102"/>
      <c r="IE1232" s="102"/>
      <c r="IG1232" s="102"/>
      <c r="II1232" s="102"/>
      <c r="IK1232" s="102"/>
      <c r="IM1232" s="102"/>
      <c r="IO1232" s="102"/>
      <c r="IQ1232" s="102"/>
      <c r="IS1232" s="102"/>
      <c r="IU1232" s="102"/>
      <c r="IV1232" s="59"/>
    </row>
    <row r="1233" spans="1:256" s="169" customFormat="1" ht="15" customHeight="1">
      <c r="A1233" s="361"/>
      <c r="B1233" s="158"/>
      <c r="C1233" s="153">
        <v>3240</v>
      </c>
      <c r="D1233" s="51" t="s">
        <v>294</v>
      </c>
      <c r="E1233" s="57">
        <v>184212</v>
      </c>
      <c r="F1233" s="53">
        <v>97497.86</v>
      </c>
      <c r="G1233" s="121"/>
      <c r="H1233" s="120"/>
      <c r="I1233" s="362">
        <f>SUM(F1233/E1233*100)</f>
        <v>52.92698629839533</v>
      </c>
      <c r="K1233" s="102"/>
      <c r="M1233" s="102"/>
      <c r="O1233" s="102"/>
      <c r="Q1233" s="102"/>
      <c r="S1233" s="102"/>
      <c r="U1233" s="102"/>
      <c r="W1233" s="102"/>
      <c r="Y1233" s="102"/>
      <c r="AA1233" s="102"/>
      <c r="AC1233" s="102"/>
      <c r="AE1233" s="102"/>
      <c r="AG1233" s="102"/>
      <c r="AI1233" s="102"/>
      <c r="AK1233" s="102"/>
      <c r="AM1233" s="102"/>
      <c r="AO1233" s="102"/>
      <c r="AQ1233" s="102"/>
      <c r="AS1233" s="102"/>
      <c r="AU1233" s="102"/>
      <c r="AW1233" s="102"/>
      <c r="AY1233" s="102"/>
      <c r="BA1233" s="102"/>
      <c r="BC1233" s="102"/>
      <c r="BE1233" s="102"/>
      <c r="BG1233" s="102"/>
      <c r="BI1233" s="102"/>
      <c r="BK1233" s="102"/>
      <c r="BM1233" s="102"/>
      <c r="BO1233" s="102"/>
      <c r="BQ1233" s="102"/>
      <c r="BS1233" s="102"/>
      <c r="BU1233" s="102"/>
      <c r="BW1233" s="102"/>
      <c r="BY1233" s="102"/>
      <c r="CA1233" s="102"/>
      <c r="CC1233" s="102"/>
      <c r="CE1233" s="102"/>
      <c r="CG1233" s="102"/>
      <c r="CI1233" s="102"/>
      <c r="CK1233" s="102"/>
      <c r="CM1233" s="102"/>
      <c r="CO1233" s="102"/>
      <c r="CQ1233" s="102"/>
      <c r="CS1233" s="102"/>
      <c r="CU1233" s="102"/>
      <c r="CW1233" s="102"/>
      <c r="CY1233" s="102"/>
      <c r="DA1233" s="102"/>
      <c r="DC1233" s="102"/>
      <c r="DE1233" s="102"/>
      <c r="DG1233" s="102"/>
      <c r="DI1233" s="102"/>
      <c r="DK1233" s="102"/>
      <c r="DM1233" s="102"/>
      <c r="DO1233" s="102"/>
      <c r="DQ1233" s="102"/>
      <c r="DS1233" s="102"/>
      <c r="DU1233" s="102"/>
      <c r="DW1233" s="102"/>
      <c r="DY1233" s="102"/>
      <c r="EA1233" s="102"/>
      <c r="EC1233" s="102"/>
      <c r="EE1233" s="102"/>
      <c r="EG1233" s="102"/>
      <c r="EI1233" s="102"/>
      <c r="EK1233" s="102"/>
      <c r="EM1233" s="102"/>
      <c r="EO1233" s="102"/>
      <c r="EQ1233" s="102"/>
      <c r="ES1233" s="102"/>
      <c r="EU1233" s="102"/>
      <c r="EW1233" s="102"/>
      <c r="EY1233" s="102"/>
      <c r="FA1233" s="102"/>
      <c r="FC1233" s="102"/>
      <c r="FE1233" s="102"/>
      <c r="FG1233" s="102"/>
      <c r="FI1233" s="102"/>
      <c r="FK1233" s="102"/>
      <c r="FM1233" s="102"/>
      <c r="FO1233" s="102"/>
      <c r="FQ1233" s="102"/>
      <c r="FS1233" s="102"/>
      <c r="FU1233" s="102"/>
      <c r="FW1233" s="102"/>
      <c r="FY1233" s="102"/>
      <c r="GA1233" s="102"/>
      <c r="GC1233" s="102"/>
      <c r="GE1233" s="102"/>
      <c r="GG1233" s="102"/>
      <c r="GI1233" s="102"/>
      <c r="GK1233" s="102"/>
      <c r="GM1233" s="102"/>
      <c r="GO1233" s="102"/>
      <c r="GQ1233" s="102"/>
      <c r="GS1233" s="102"/>
      <c r="GU1233" s="102"/>
      <c r="GW1233" s="102"/>
      <c r="GY1233" s="102"/>
      <c r="HA1233" s="102"/>
      <c r="HC1233" s="102"/>
      <c r="HE1233" s="102"/>
      <c r="HG1233" s="102"/>
      <c r="HI1233" s="102"/>
      <c r="HK1233" s="102"/>
      <c r="HM1233" s="102"/>
      <c r="HO1233" s="102"/>
      <c r="HQ1233" s="102"/>
      <c r="HS1233" s="102"/>
      <c r="HU1233" s="102"/>
      <c r="HW1233" s="102"/>
      <c r="HY1233" s="102"/>
      <c r="IA1233" s="102"/>
      <c r="IC1233" s="102"/>
      <c r="IE1233" s="102"/>
      <c r="IG1233" s="102"/>
      <c r="II1233" s="102"/>
      <c r="IK1233" s="102"/>
      <c r="IM1233" s="102"/>
      <c r="IO1233" s="102"/>
      <c r="IQ1233" s="102"/>
      <c r="IS1233" s="102"/>
      <c r="IU1233" s="102"/>
      <c r="IV1233" s="59"/>
    </row>
    <row r="1234" spans="1:9" s="222" customFormat="1" ht="15" customHeight="1" thickBot="1">
      <c r="A1234" s="533"/>
      <c r="B1234" s="240"/>
      <c r="C1234" s="241"/>
      <c r="D1234" s="240"/>
      <c r="E1234" s="241"/>
      <c r="F1234" s="240"/>
      <c r="G1234" s="553"/>
      <c r="I1234" s="566"/>
    </row>
    <row r="1235" spans="1:9" s="59" customFormat="1" ht="15" customHeight="1" thickBot="1">
      <c r="A1235" s="433">
        <v>900</v>
      </c>
      <c r="B1235" s="435"/>
      <c r="C1235" s="586"/>
      <c r="D1235" s="399" t="s">
        <v>168</v>
      </c>
      <c r="E1235" s="587">
        <f>SUM(E1237+E1241+E1247+E1254+E1260+E1269)</f>
        <v>4227418.31</v>
      </c>
      <c r="F1235" s="392">
        <f>SUM(F1237+F1241+F1247+F1254+F1260+F1269)</f>
        <v>1722199.67</v>
      </c>
      <c r="G1235" s="588"/>
      <c r="H1235" s="478"/>
      <c r="I1235" s="479">
        <f>SUM(F1235/E1235*100)</f>
        <v>40.73880424669874</v>
      </c>
    </row>
    <row r="1236" spans="1:9" s="222" customFormat="1" ht="15" customHeight="1">
      <c r="A1236" s="453"/>
      <c r="B1236" s="594"/>
      <c r="C1236" s="455"/>
      <c r="D1236" s="594"/>
      <c r="E1236" s="455"/>
      <c r="F1236" s="594"/>
      <c r="G1236" s="596"/>
      <c r="H1236" s="456"/>
      <c r="I1236" s="595"/>
    </row>
    <row r="1237" spans="1:9" s="125" customFormat="1" ht="16.5" customHeight="1">
      <c r="A1237" s="420"/>
      <c r="B1237" s="349" t="s">
        <v>328</v>
      </c>
      <c r="C1237" s="170"/>
      <c r="D1237" s="487" t="s">
        <v>169</v>
      </c>
      <c r="E1237" s="40">
        <f>SUM(E1239)</f>
        <v>172900</v>
      </c>
      <c r="F1237" s="483">
        <f>SUM(F1239)</f>
        <v>250</v>
      </c>
      <c r="G1237" s="254"/>
      <c r="H1237" s="253"/>
      <c r="I1237" s="362">
        <f>SUM(F1237/E1237*100)</f>
        <v>0.14459224985540775</v>
      </c>
    </row>
    <row r="1238" spans="1:9" s="125" customFormat="1" ht="15.75" customHeight="1">
      <c r="A1238" s="420"/>
      <c r="B1238" s="349"/>
      <c r="C1238" s="170"/>
      <c r="D1238" s="487"/>
      <c r="E1238" s="40"/>
      <c r="F1238" s="483"/>
      <c r="G1238" s="253"/>
      <c r="H1238" s="253"/>
      <c r="I1238" s="362"/>
    </row>
    <row r="1239" spans="1:256" s="169" customFormat="1" ht="15.75" customHeight="1">
      <c r="A1239" s="361"/>
      <c r="B1239" s="572"/>
      <c r="C1239" s="153">
        <v>6050</v>
      </c>
      <c r="D1239" s="492" t="s">
        <v>243</v>
      </c>
      <c r="E1239" s="57">
        <v>172900</v>
      </c>
      <c r="F1239" s="484">
        <v>250</v>
      </c>
      <c r="G1239" s="121"/>
      <c r="H1239" s="120"/>
      <c r="I1239" s="362">
        <f>SUM(F1239/E1239*100)</f>
        <v>0.14459224985540775</v>
      </c>
      <c r="K1239" s="102"/>
      <c r="M1239" s="102"/>
      <c r="O1239" s="102"/>
      <c r="Q1239" s="102"/>
      <c r="S1239" s="102"/>
      <c r="U1239" s="102"/>
      <c r="W1239" s="102"/>
      <c r="Y1239" s="102"/>
      <c r="AA1239" s="102"/>
      <c r="AC1239" s="102"/>
      <c r="AE1239" s="102"/>
      <c r="AG1239" s="102"/>
      <c r="AI1239" s="102"/>
      <c r="AK1239" s="102"/>
      <c r="AM1239" s="102"/>
      <c r="AO1239" s="102"/>
      <c r="AQ1239" s="102"/>
      <c r="AS1239" s="102"/>
      <c r="AU1239" s="102"/>
      <c r="AW1239" s="102"/>
      <c r="AY1239" s="102"/>
      <c r="BA1239" s="102"/>
      <c r="BC1239" s="102"/>
      <c r="BE1239" s="102"/>
      <c r="BG1239" s="102"/>
      <c r="BI1239" s="102"/>
      <c r="BK1239" s="102"/>
      <c r="BM1239" s="102"/>
      <c r="BO1239" s="102"/>
      <c r="BQ1239" s="102"/>
      <c r="BS1239" s="102"/>
      <c r="BU1239" s="102"/>
      <c r="BW1239" s="102"/>
      <c r="BY1239" s="102"/>
      <c r="CA1239" s="102"/>
      <c r="CC1239" s="102"/>
      <c r="CE1239" s="102"/>
      <c r="CG1239" s="102"/>
      <c r="CI1239" s="102"/>
      <c r="CK1239" s="102"/>
      <c r="CM1239" s="102"/>
      <c r="CO1239" s="102"/>
      <c r="CQ1239" s="102"/>
      <c r="CS1239" s="102"/>
      <c r="CU1239" s="102"/>
      <c r="CW1239" s="102"/>
      <c r="CY1239" s="102"/>
      <c r="DA1239" s="102"/>
      <c r="DC1239" s="102"/>
      <c r="DE1239" s="102"/>
      <c r="DG1239" s="102"/>
      <c r="DI1239" s="102"/>
      <c r="DK1239" s="102"/>
      <c r="DM1239" s="102"/>
      <c r="DO1239" s="102"/>
      <c r="DQ1239" s="102"/>
      <c r="DS1239" s="102"/>
      <c r="DU1239" s="102"/>
      <c r="DW1239" s="102"/>
      <c r="DY1239" s="102"/>
      <c r="EA1239" s="102"/>
      <c r="EC1239" s="102"/>
      <c r="EE1239" s="102"/>
      <c r="EG1239" s="102"/>
      <c r="EI1239" s="102"/>
      <c r="EK1239" s="102"/>
      <c r="EM1239" s="102"/>
      <c r="EO1239" s="102"/>
      <c r="EQ1239" s="102"/>
      <c r="ES1239" s="102"/>
      <c r="EU1239" s="102"/>
      <c r="EW1239" s="102"/>
      <c r="EY1239" s="102"/>
      <c r="FA1239" s="102"/>
      <c r="FC1239" s="102"/>
      <c r="FE1239" s="102"/>
      <c r="FG1239" s="102"/>
      <c r="FI1239" s="102"/>
      <c r="FK1239" s="102"/>
      <c r="FM1239" s="102"/>
      <c r="FO1239" s="102"/>
      <c r="FQ1239" s="102"/>
      <c r="FS1239" s="102"/>
      <c r="FU1239" s="102"/>
      <c r="FW1239" s="102"/>
      <c r="FY1239" s="102"/>
      <c r="GA1239" s="102"/>
      <c r="GC1239" s="102"/>
      <c r="GE1239" s="102"/>
      <c r="GG1239" s="102"/>
      <c r="GI1239" s="102"/>
      <c r="GK1239" s="102"/>
      <c r="GM1239" s="102"/>
      <c r="GO1239" s="102"/>
      <c r="GQ1239" s="102"/>
      <c r="GS1239" s="102"/>
      <c r="GU1239" s="102"/>
      <c r="GW1239" s="102"/>
      <c r="GY1239" s="102"/>
      <c r="HA1239" s="102"/>
      <c r="HC1239" s="102"/>
      <c r="HE1239" s="102"/>
      <c r="HG1239" s="102"/>
      <c r="HI1239" s="102"/>
      <c r="HK1239" s="102"/>
      <c r="HM1239" s="102"/>
      <c r="HO1239" s="102"/>
      <c r="HQ1239" s="102"/>
      <c r="HS1239" s="102"/>
      <c r="HU1239" s="102"/>
      <c r="HW1239" s="102"/>
      <c r="HY1239" s="102"/>
      <c r="IA1239" s="102"/>
      <c r="IC1239" s="102"/>
      <c r="IE1239" s="102"/>
      <c r="IG1239" s="102"/>
      <c r="II1239" s="102"/>
      <c r="IK1239" s="102"/>
      <c r="IM1239" s="102"/>
      <c r="IO1239" s="102"/>
      <c r="IQ1239" s="102"/>
      <c r="IS1239" s="102"/>
      <c r="IU1239" s="102"/>
      <c r="IV1239" s="59"/>
    </row>
    <row r="1240" spans="1:9" s="222" customFormat="1" ht="15" customHeight="1">
      <c r="A1240" s="533"/>
      <c r="B1240" s="540"/>
      <c r="C1240" s="241"/>
      <c r="D1240" s="540"/>
      <c r="E1240" s="241"/>
      <c r="F1240" s="540"/>
      <c r="I1240" s="534"/>
    </row>
    <row r="1241" spans="1:9" s="125" customFormat="1" ht="15.75" customHeight="1">
      <c r="A1241" s="420"/>
      <c r="B1241" s="349" t="s">
        <v>329</v>
      </c>
      <c r="C1241" s="170"/>
      <c r="D1241" s="487" t="s">
        <v>171</v>
      </c>
      <c r="E1241" s="40">
        <f>SUM(E1244)</f>
        <v>1473100</v>
      </c>
      <c r="F1241" s="483">
        <f>SUM(F1244)</f>
        <v>736550</v>
      </c>
      <c r="G1241" s="254"/>
      <c r="H1241" s="253"/>
      <c r="I1241" s="362">
        <f>SUM(F1241/E1241*100)</f>
        <v>50</v>
      </c>
    </row>
    <row r="1242" spans="1:9" s="125" customFormat="1" ht="12" customHeight="1">
      <c r="A1242" s="420"/>
      <c r="B1242" s="349"/>
      <c r="C1242" s="170"/>
      <c r="D1242" s="487"/>
      <c r="E1242" s="40"/>
      <c r="F1242" s="483"/>
      <c r="G1242" s="254"/>
      <c r="H1242" s="253"/>
      <c r="I1242" s="362"/>
    </row>
    <row r="1243" spans="1:9" s="59" customFormat="1" ht="15" customHeight="1">
      <c r="A1243" s="361"/>
      <c r="B1243" s="346"/>
      <c r="C1243" s="153">
        <v>6010</v>
      </c>
      <c r="D1243" s="488" t="s">
        <v>232</v>
      </c>
      <c r="E1243" s="57"/>
      <c r="F1243" s="484"/>
      <c r="G1243" s="99"/>
      <c r="I1243" s="419"/>
    </row>
    <row r="1244" spans="1:9" s="59" customFormat="1" ht="15.75">
      <c r="A1244" s="361"/>
      <c r="B1244" s="346"/>
      <c r="C1244" s="153"/>
      <c r="D1244" s="488" t="s">
        <v>233</v>
      </c>
      <c r="E1244" s="57">
        <v>1473100</v>
      </c>
      <c r="F1244" s="484">
        <v>736550</v>
      </c>
      <c r="I1244" s="419">
        <f>SUM(F1244/E1244*100)</f>
        <v>50</v>
      </c>
    </row>
    <row r="1245" spans="1:9" s="59" customFormat="1" ht="15.75" customHeight="1">
      <c r="A1245" s="420"/>
      <c r="B1245" s="349"/>
      <c r="C1245" s="153"/>
      <c r="D1245" s="554" t="s">
        <v>234</v>
      </c>
      <c r="E1245" s="57"/>
      <c r="F1245" s="484"/>
      <c r="G1245" s="147"/>
      <c r="H1245" s="147"/>
      <c r="I1245" s="438"/>
    </row>
    <row r="1246" spans="1:9" s="59" customFormat="1" ht="14.25" customHeight="1">
      <c r="A1246" s="361"/>
      <c r="B1246" s="346"/>
      <c r="C1246" s="153"/>
      <c r="D1246" s="488"/>
      <c r="E1246" s="40"/>
      <c r="F1246" s="483"/>
      <c r="G1246" s="166"/>
      <c r="H1246" s="167"/>
      <c r="I1246" s="362"/>
    </row>
    <row r="1247" spans="1:9" s="59" customFormat="1" ht="16.5" customHeight="1">
      <c r="A1247" s="361"/>
      <c r="B1247" s="349" t="s">
        <v>330</v>
      </c>
      <c r="C1247" s="153"/>
      <c r="D1247" s="487" t="s">
        <v>331</v>
      </c>
      <c r="E1247" s="40">
        <f>SUM(E1249+E1250+E1251+E1252)</f>
        <v>980480.07</v>
      </c>
      <c r="F1247" s="483">
        <f>SUM(F1249+F1250+F1251+F1252)</f>
        <v>373371.22</v>
      </c>
      <c r="G1247" s="166"/>
      <c r="H1247" s="167"/>
      <c r="I1247" s="362">
        <f>SUM(F1247/E1247*100)</f>
        <v>38.08044971276163</v>
      </c>
    </row>
    <row r="1248" spans="1:9" s="59" customFormat="1" ht="12.75" customHeight="1">
      <c r="A1248" s="361"/>
      <c r="B1248" s="349"/>
      <c r="C1248" s="153"/>
      <c r="D1248" s="487"/>
      <c r="E1248" s="40"/>
      <c r="F1248" s="483"/>
      <c r="G1248" s="166"/>
      <c r="H1248" s="167"/>
      <c r="I1248" s="362"/>
    </row>
    <row r="1249" spans="1:9" s="59" customFormat="1" ht="15.75">
      <c r="A1249" s="361"/>
      <c r="B1249" s="346"/>
      <c r="C1249" s="153">
        <v>4210</v>
      </c>
      <c r="D1249" s="488" t="s">
        <v>226</v>
      </c>
      <c r="E1249" s="57">
        <v>12000</v>
      </c>
      <c r="F1249" s="484">
        <v>9877.98</v>
      </c>
      <c r="G1249" s="166"/>
      <c r="H1249" s="167"/>
      <c r="I1249" s="362">
        <f>SUM(F1249/E1249*100)</f>
        <v>82.31649999999999</v>
      </c>
    </row>
    <row r="1250" spans="1:9" s="59" customFormat="1" ht="15.75" customHeight="1">
      <c r="A1250" s="420"/>
      <c r="B1250" s="349"/>
      <c r="C1250" s="153">
        <v>4270</v>
      </c>
      <c r="D1250" s="488" t="s">
        <v>242</v>
      </c>
      <c r="E1250" s="57">
        <v>58000</v>
      </c>
      <c r="F1250" s="482">
        <v>17120.07</v>
      </c>
      <c r="G1250" s="167"/>
      <c r="H1250" s="167"/>
      <c r="I1250" s="438">
        <f>SUM(F1250/E1250*100)</f>
        <v>29.517362068965518</v>
      </c>
    </row>
    <row r="1251" spans="1:9" s="59" customFormat="1" ht="15.75">
      <c r="A1251" s="361"/>
      <c r="B1251" s="346"/>
      <c r="C1251" s="153">
        <v>4300</v>
      </c>
      <c r="D1251" s="488" t="s">
        <v>214</v>
      </c>
      <c r="E1251" s="57">
        <v>910450.07</v>
      </c>
      <c r="F1251" s="484">
        <v>346351.43</v>
      </c>
      <c r="G1251" s="166"/>
      <c r="H1251" s="167"/>
      <c r="I1251" s="362">
        <f>SUM(F1251/E1251*100)</f>
        <v>38.04178190683208</v>
      </c>
    </row>
    <row r="1252" spans="1:9" s="59" customFormat="1" ht="15.75" customHeight="1">
      <c r="A1252" s="361"/>
      <c r="B1252" s="346"/>
      <c r="C1252" s="153">
        <v>4430</v>
      </c>
      <c r="D1252" s="492" t="s">
        <v>221</v>
      </c>
      <c r="E1252" s="57">
        <v>30</v>
      </c>
      <c r="F1252" s="484">
        <v>21.74</v>
      </c>
      <c r="G1252" s="166"/>
      <c r="H1252" s="167"/>
      <c r="I1252" s="362">
        <f>SUM(F1252/E1252*100)</f>
        <v>72.46666666666665</v>
      </c>
    </row>
    <row r="1253" spans="1:9" s="59" customFormat="1" ht="14.25" customHeight="1">
      <c r="A1253" s="361"/>
      <c r="B1253" s="346"/>
      <c r="C1253" s="153"/>
      <c r="D1253" s="492"/>
      <c r="E1253" s="57"/>
      <c r="F1253" s="484"/>
      <c r="G1253" s="167"/>
      <c r="H1253" s="167"/>
      <c r="I1253" s="438"/>
    </row>
    <row r="1254" spans="1:9" s="59" customFormat="1" ht="15.75" customHeight="1">
      <c r="A1254" s="420" t="s">
        <v>32</v>
      </c>
      <c r="B1254" s="349" t="s">
        <v>172</v>
      </c>
      <c r="C1254" s="153" t="s">
        <v>32</v>
      </c>
      <c r="D1254" s="487" t="s">
        <v>332</v>
      </c>
      <c r="E1254" s="40">
        <f>SUM(E1256+E1257+E1258)</f>
        <v>576850.24</v>
      </c>
      <c r="F1254" s="483">
        <f>SUM(F1256+F1257+F1258)</f>
        <v>334052.84</v>
      </c>
      <c r="G1254" s="166"/>
      <c r="H1254" s="167"/>
      <c r="I1254" s="362">
        <f>SUM(F1254/E1254*100)</f>
        <v>57.90980341795472</v>
      </c>
    </row>
    <row r="1255" spans="1:9" s="59" customFormat="1" ht="13.5" customHeight="1">
      <c r="A1255" s="420"/>
      <c r="B1255" s="349"/>
      <c r="C1255" s="153"/>
      <c r="D1255" s="487"/>
      <c r="E1255" s="40"/>
      <c r="F1255" s="483"/>
      <c r="G1255" s="166"/>
      <c r="H1255" s="167"/>
      <c r="I1255" s="362"/>
    </row>
    <row r="1256" spans="1:9" s="59" customFormat="1" ht="15.75" customHeight="1">
      <c r="A1256" s="420"/>
      <c r="B1256" s="349"/>
      <c r="C1256" s="153">
        <v>4170</v>
      </c>
      <c r="D1256" s="488" t="s">
        <v>225</v>
      </c>
      <c r="E1256" s="57">
        <v>6000</v>
      </c>
      <c r="F1256" s="484">
        <v>4600</v>
      </c>
      <c r="G1256" s="166"/>
      <c r="H1256" s="167"/>
      <c r="I1256" s="362">
        <f>SUM(F1256/E1256*100)</f>
        <v>76.66666666666667</v>
      </c>
    </row>
    <row r="1257" spans="1:9" s="59" customFormat="1" ht="15" customHeight="1">
      <c r="A1257" s="361"/>
      <c r="B1257" s="349"/>
      <c r="C1257" s="153">
        <v>4210</v>
      </c>
      <c r="D1257" s="488" t="s">
        <v>226</v>
      </c>
      <c r="E1257" s="57">
        <v>18000</v>
      </c>
      <c r="F1257" s="484">
        <v>3659.89</v>
      </c>
      <c r="I1257" s="438">
        <f>SUM(F1257/E1257*100)</f>
        <v>20.332722222222223</v>
      </c>
    </row>
    <row r="1258" spans="1:9" s="59" customFormat="1" ht="15.75" customHeight="1">
      <c r="A1258" s="361"/>
      <c r="B1258" s="346"/>
      <c r="C1258" s="153">
        <v>4300</v>
      </c>
      <c r="D1258" s="488" t="s">
        <v>214</v>
      </c>
      <c r="E1258" s="57">
        <v>552850.24</v>
      </c>
      <c r="F1258" s="482">
        <v>325792.95</v>
      </c>
      <c r="G1258" s="167"/>
      <c r="H1258" s="167"/>
      <c r="I1258" s="438">
        <f>SUM(F1258/E1258*100)</f>
        <v>58.92969314800334</v>
      </c>
    </row>
    <row r="1259" spans="1:9" s="59" customFormat="1" ht="15" customHeight="1">
      <c r="A1259" s="361"/>
      <c r="B1259" s="346"/>
      <c r="C1259" s="153"/>
      <c r="D1259" s="492"/>
      <c r="E1259" s="57"/>
      <c r="F1259" s="484"/>
      <c r="G1259" s="167"/>
      <c r="H1259" s="167"/>
      <c r="I1259" s="438"/>
    </row>
    <row r="1260" spans="1:9" s="59" customFormat="1" ht="15.75" customHeight="1">
      <c r="A1260" s="420" t="s">
        <v>32</v>
      </c>
      <c r="B1260" s="349" t="s">
        <v>174</v>
      </c>
      <c r="C1260" s="153" t="s">
        <v>32</v>
      </c>
      <c r="D1260" s="487" t="s">
        <v>333</v>
      </c>
      <c r="E1260" s="40">
        <f>SUM(E1262+E1265+E1266+E1267)</f>
        <v>944588</v>
      </c>
      <c r="F1260" s="481">
        <f>SUM(F1262+F1265+F1266+F1267)</f>
        <v>264452.88</v>
      </c>
      <c r="G1260" s="166"/>
      <c r="H1260" s="167"/>
      <c r="I1260" s="362">
        <f>SUM(F1260/E1260*100)</f>
        <v>27.99663768754208</v>
      </c>
    </row>
    <row r="1261" spans="1:9" s="59" customFormat="1" ht="13.5" customHeight="1">
      <c r="A1261" s="420"/>
      <c r="B1261" s="349"/>
      <c r="C1261" s="153"/>
      <c r="D1261" s="487"/>
      <c r="E1261" s="40"/>
      <c r="F1261" s="481"/>
      <c r="G1261" s="166"/>
      <c r="H1261" s="167"/>
      <c r="I1261" s="362"/>
    </row>
    <row r="1262" spans="1:9" s="59" customFormat="1" ht="16.5" thickBot="1">
      <c r="A1262" s="421"/>
      <c r="B1262" s="348"/>
      <c r="C1262" s="422">
        <v>4170</v>
      </c>
      <c r="D1262" s="489" t="s">
        <v>225</v>
      </c>
      <c r="E1262" s="318">
        <v>770</v>
      </c>
      <c r="F1262" s="485">
        <v>770</v>
      </c>
      <c r="G1262" s="738"/>
      <c r="H1262" s="468"/>
      <c r="I1262" s="440">
        <f>SUM(F1262/E1262*100)</f>
        <v>100</v>
      </c>
    </row>
    <row r="1263" spans="1:15" s="235" customFormat="1" ht="15" customHeight="1" thickBot="1">
      <c r="A1263" s="441">
        <v>1</v>
      </c>
      <c r="B1263" s="442">
        <v>2</v>
      </c>
      <c r="C1263" s="442">
        <v>3</v>
      </c>
      <c r="D1263" s="442">
        <v>4</v>
      </c>
      <c r="E1263" s="442">
        <v>5</v>
      </c>
      <c r="F1263" s="442">
        <v>6</v>
      </c>
      <c r="G1263" s="443"/>
      <c r="H1263" s="444"/>
      <c r="I1263" s="445">
        <v>7</v>
      </c>
      <c r="L1263" s="222"/>
      <c r="M1263" s="222"/>
      <c r="N1263" s="222"/>
      <c r="O1263" s="222"/>
    </row>
    <row r="1264" spans="1:9" s="59" customFormat="1" ht="15.75">
      <c r="A1264" s="412"/>
      <c r="B1264" s="344"/>
      <c r="C1264" s="414"/>
      <c r="D1264" s="486"/>
      <c r="E1264" s="312"/>
      <c r="F1264" s="551"/>
      <c r="G1264" s="464"/>
      <c r="H1264" s="465"/>
      <c r="I1264" s="446"/>
    </row>
    <row r="1265" spans="1:9" s="59" customFormat="1" ht="15.75">
      <c r="A1265" s="420"/>
      <c r="B1265" s="349"/>
      <c r="C1265" s="153">
        <v>4260</v>
      </c>
      <c r="D1265" s="488" t="s">
        <v>228</v>
      </c>
      <c r="E1265" s="57">
        <v>478749.48</v>
      </c>
      <c r="F1265" s="482">
        <v>192250.83</v>
      </c>
      <c r="G1265" s="166"/>
      <c r="H1265" s="167"/>
      <c r="I1265" s="362">
        <f>SUM(F1265/E1265*100)</f>
        <v>40.156874948459475</v>
      </c>
    </row>
    <row r="1266" spans="1:9" s="59" customFormat="1" ht="15.75" customHeight="1">
      <c r="A1266" s="420"/>
      <c r="B1266" s="349"/>
      <c r="C1266" s="153">
        <v>4270</v>
      </c>
      <c r="D1266" s="488" t="s">
        <v>242</v>
      </c>
      <c r="E1266" s="57">
        <v>150230.52</v>
      </c>
      <c r="F1266" s="482">
        <v>52113.28</v>
      </c>
      <c r="G1266" s="167"/>
      <c r="H1266" s="167"/>
      <c r="I1266" s="438">
        <f>SUM(F1266/E1266*100)</f>
        <v>34.6888768007992</v>
      </c>
    </row>
    <row r="1267" spans="1:9" s="59" customFormat="1" ht="15.75" customHeight="1">
      <c r="A1267" s="361"/>
      <c r="B1267" s="346"/>
      <c r="C1267" s="153">
        <v>6050</v>
      </c>
      <c r="D1267" s="492" t="s">
        <v>243</v>
      </c>
      <c r="E1267" s="57">
        <v>314838</v>
      </c>
      <c r="F1267" s="482">
        <v>19318.77</v>
      </c>
      <c r="G1267" s="167"/>
      <c r="H1267" s="167"/>
      <c r="I1267" s="438">
        <f>SUM(F1267/E1267*100)</f>
        <v>6.136098564976273</v>
      </c>
    </row>
    <row r="1268" spans="1:9" s="59" customFormat="1" ht="14.25" customHeight="1">
      <c r="A1268" s="361"/>
      <c r="B1268" s="346"/>
      <c r="C1268" s="153"/>
      <c r="D1268" s="492"/>
      <c r="E1268" s="57"/>
      <c r="F1268" s="482"/>
      <c r="G1268" s="167"/>
      <c r="H1268" s="167"/>
      <c r="I1268" s="438"/>
    </row>
    <row r="1269" spans="1:9" s="59" customFormat="1" ht="15.75">
      <c r="A1269" s="361"/>
      <c r="B1269" s="349" t="s">
        <v>175</v>
      </c>
      <c r="C1269" s="170"/>
      <c r="D1269" s="487" t="s">
        <v>14</v>
      </c>
      <c r="E1269" s="40">
        <f>SUM(E1271+E1272+E1273+E1274+E1275)</f>
        <v>79500</v>
      </c>
      <c r="F1269" s="481">
        <f>SUM(F1271+F1272+F1273+F1274+F1275)</f>
        <v>13522.73</v>
      </c>
      <c r="G1269" s="166"/>
      <c r="H1269" s="167"/>
      <c r="I1269" s="362">
        <f>SUM(F1269/E1269*100)</f>
        <v>17.00972327044025</v>
      </c>
    </row>
    <row r="1270" spans="1:9" s="59" customFormat="1" ht="12.75" customHeight="1">
      <c r="A1270" s="361"/>
      <c r="B1270" s="349"/>
      <c r="C1270" s="170"/>
      <c r="D1270" s="487"/>
      <c r="E1270" s="40"/>
      <c r="F1270" s="481"/>
      <c r="G1270" s="166"/>
      <c r="H1270" s="167"/>
      <c r="I1270" s="362"/>
    </row>
    <row r="1271" spans="1:9" s="59" customFormat="1" ht="15.75">
      <c r="A1271" s="361"/>
      <c r="B1271" s="346"/>
      <c r="C1271" s="153">
        <v>4170</v>
      </c>
      <c r="D1271" s="488" t="s">
        <v>225</v>
      </c>
      <c r="E1271" s="57">
        <v>4000</v>
      </c>
      <c r="F1271" s="482">
        <v>2992</v>
      </c>
      <c r="G1271" s="166"/>
      <c r="H1271" s="167"/>
      <c r="I1271" s="362">
        <f>SUM(F1271/E1271*100)</f>
        <v>74.8</v>
      </c>
    </row>
    <row r="1272" spans="1:9" s="59" customFormat="1" ht="15" customHeight="1">
      <c r="A1272" s="361"/>
      <c r="B1272" s="346"/>
      <c r="C1272" s="153">
        <v>4210</v>
      </c>
      <c r="D1272" s="488" t="s">
        <v>226</v>
      </c>
      <c r="E1272" s="57">
        <v>2000</v>
      </c>
      <c r="F1272" s="482">
        <v>643.99</v>
      </c>
      <c r="G1272" s="166"/>
      <c r="H1272" s="167"/>
      <c r="I1272" s="362">
        <f>SUM(F1272/E1272*100)</f>
        <v>32.1995</v>
      </c>
    </row>
    <row r="1273" spans="1:9" s="59" customFormat="1" ht="15.75">
      <c r="A1273" s="361"/>
      <c r="B1273" s="346"/>
      <c r="C1273" s="153">
        <v>4260</v>
      </c>
      <c r="D1273" s="488" t="s">
        <v>228</v>
      </c>
      <c r="E1273" s="57">
        <v>5048</v>
      </c>
      <c r="F1273" s="482">
        <v>1775.74</v>
      </c>
      <c r="G1273" s="166"/>
      <c r="H1273" s="167"/>
      <c r="I1273" s="362">
        <f>SUM(F1273/E1273*100)</f>
        <v>35.17709984152139</v>
      </c>
    </row>
    <row r="1274" spans="1:9" s="59" customFormat="1" ht="15.75" customHeight="1">
      <c r="A1274" s="420"/>
      <c r="B1274" s="349"/>
      <c r="C1274" s="153">
        <v>4270</v>
      </c>
      <c r="D1274" s="488" t="s">
        <v>242</v>
      </c>
      <c r="E1274" s="57">
        <v>1800</v>
      </c>
      <c r="F1274" s="482">
        <v>730.5</v>
      </c>
      <c r="G1274" s="167"/>
      <c r="H1274" s="167"/>
      <c r="I1274" s="438">
        <f>SUM(F1274/E1274*100)</f>
        <v>40.583333333333336</v>
      </c>
    </row>
    <row r="1275" spans="1:9" s="59" customFormat="1" ht="15.75">
      <c r="A1275" s="361"/>
      <c r="B1275" s="346"/>
      <c r="C1275" s="153">
        <v>4300</v>
      </c>
      <c r="D1275" s="488" t="s">
        <v>214</v>
      </c>
      <c r="E1275" s="57">
        <v>66652</v>
      </c>
      <c r="F1275" s="482">
        <v>7380.5</v>
      </c>
      <c r="G1275" s="167"/>
      <c r="H1275" s="167"/>
      <c r="I1275" s="438">
        <f>SUM(F1275/E1275*100)</f>
        <v>11.073186100942207</v>
      </c>
    </row>
    <row r="1276" spans="1:9" s="222" customFormat="1" ht="15" customHeight="1" thickBot="1">
      <c r="A1276" s="545"/>
      <c r="B1276" s="550"/>
      <c r="C1276" s="546"/>
      <c r="D1276" s="550"/>
      <c r="E1276" s="546"/>
      <c r="F1276" s="550"/>
      <c r="G1276" s="547"/>
      <c r="H1276" s="547"/>
      <c r="I1276" s="548"/>
    </row>
    <row r="1277" spans="1:9" s="59" customFormat="1" ht="15" customHeight="1" thickBot="1">
      <c r="A1277" s="429">
        <v>921</v>
      </c>
      <c r="B1277" s="73" t="s">
        <v>32</v>
      </c>
      <c r="C1277" s="49" t="s">
        <v>32</v>
      </c>
      <c r="D1277" s="51" t="s">
        <v>176</v>
      </c>
      <c r="E1277" s="63">
        <f>SUM(E1279+E1288+E1292+E1296+E1302+E1320)</f>
        <v>16953418.15</v>
      </c>
      <c r="F1277" s="63">
        <f>SUM(F1279+F1288+F1292+F1296+F1302+F1320)</f>
        <v>1193075.37</v>
      </c>
      <c r="G1277" s="224"/>
      <c r="I1277" s="362">
        <f>SUM(F1277/E1277*100)</f>
        <v>7.037373581209051</v>
      </c>
    </row>
    <row r="1278" spans="1:9" s="59" customFormat="1" ht="13.5" customHeight="1">
      <c r="A1278" s="412"/>
      <c r="B1278" s="413"/>
      <c r="C1278" s="414"/>
      <c r="D1278" s="415"/>
      <c r="E1278" s="309"/>
      <c r="F1278" s="310"/>
      <c r="G1278" s="416"/>
      <c r="H1278" s="417"/>
      <c r="I1278" s="446"/>
    </row>
    <row r="1279" spans="1:9" s="59" customFormat="1" ht="15" customHeight="1">
      <c r="A1279" s="361"/>
      <c r="B1279" s="73" t="s">
        <v>177</v>
      </c>
      <c r="C1279" s="153"/>
      <c r="D1279" s="39" t="s">
        <v>178</v>
      </c>
      <c r="E1279" s="88">
        <f>SUM(E1282+E1283+E1284+E1285+E1286)</f>
        <v>84400</v>
      </c>
      <c r="F1279" s="63">
        <f>SUM(F1282+F1283+F1284+F1285+F1286)</f>
        <v>8404.64</v>
      </c>
      <c r="G1279" s="99"/>
      <c r="I1279" s="362">
        <f>SUM(F1279/E1279*100)</f>
        <v>9.958104265402842</v>
      </c>
    </row>
    <row r="1280" spans="1:9" s="59" customFormat="1" ht="12.75" customHeight="1">
      <c r="A1280" s="361"/>
      <c r="B1280" s="73"/>
      <c r="C1280" s="153"/>
      <c r="D1280" s="39"/>
      <c r="E1280" s="40"/>
      <c r="F1280" s="63"/>
      <c r="I1280" s="438"/>
    </row>
    <row r="1281" spans="1:9" s="59" customFormat="1" ht="15.75">
      <c r="A1281" s="420"/>
      <c r="B1281" s="461"/>
      <c r="C1281" s="153">
        <v>2820</v>
      </c>
      <c r="D1281" s="51" t="s">
        <v>314</v>
      </c>
      <c r="E1281" s="52"/>
      <c r="F1281" s="53"/>
      <c r="G1281" s="99"/>
      <c r="I1281" s="419"/>
    </row>
    <row r="1282" spans="1:9" s="59" customFormat="1" ht="15.75">
      <c r="A1282" s="420"/>
      <c r="B1282" s="461"/>
      <c r="C1282" s="153"/>
      <c r="D1282" s="51" t="s">
        <v>315</v>
      </c>
      <c r="E1282" s="52">
        <v>40000</v>
      </c>
      <c r="F1282" s="53">
        <v>0</v>
      </c>
      <c r="G1282" s="99"/>
      <c r="I1282" s="419">
        <f>SUM(F1282/E1282*100)</f>
        <v>0</v>
      </c>
    </row>
    <row r="1283" spans="1:9" s="59" customFormat="1" ht="15" customHeight="1">
      <c r="A1283" s="361"/>
      <c r="B1283" s="73"/>
      <c r="C1283" s="153">
        <v>4210</v>
      </c>
      <c r="D1283" s="51" t="s">
        <v>226</v>
      </c>
      <c r="E1283" s="57">
        <v>5500</v>
      </c>
      <c r="F1283" s="53">
        <v>2673.28</v>
      </c>
      <c r="I1283" s="438">
        <f>SUM(F1283/E1283*100)</f>
        <v>48.60509090909091</v>
      </c>
    </row>
    <row r="1284" spans="1:9" s="59" customFormat="1" ht="15" customHeight="1">
      <c r="A1284" s="361"/>
      <c r="B1284" s="73"/>
      <c r="C1284" s="153">
        <v>4220</v>
      </c>
      <c r="D1284" s="51" t="s">
        <v>325</v>
      </c>
      <c r="E1284" s="57">
        <v>1500</v>
      </c>
      <c r="F1284" s="53">
        <v>0</v>
      </c>
      <c r="I1284" s="438">
        <v>0</v>
      </c>
    </row>
    <row r="1285" spans="1:9" s="59" customFormat="1" ht="15.75">
      <c r="A1285" s="361"/>
      <c r="B1285" s="49"/>
      <c r="C1285" s="153">
        <v>4260</v>
      </c>
      <c r="D1285" s="51" t="s">
        <v>228</v>
      </c>
      <c r="E1285" s="52">
        <v>8000</v>
      </c>
      <c r="F1285" s="123">
        <v>83.77</v>
      </c>
      <c r="G1285" s="166"/>
      <c r="H1285" s="167"/>
      <c r="I1285" s="362">
        <f>SUM(F1285/E1285*100)</f>
        <v>1.0471249999999999</v>
      </c>
    </row>
    <row r="1286" spans="1:9" s="59" customFormat="1" ht="15" customHeight="1">
      <c r="A1286" s="361"/>
      <c r="B1286" s="73"/>
      <c r="C1286" s="153">
        <v>4300</v>
      </c>
      <c r="D1286" s="51" t="s">
        <v>214</v>
      </c>
      <c r="E1286" s="57">
        <v>29400</v>
      </c>
      <c r="F1286" s="53">
        <v>5647.59</v>
      </c>
      <c r="I1286" s="438">
        <f>SUM(F1286/E1286*100)</f>
        <v>19.20948979591837</v>
      </c>
    </row>
    <row r="1287" spans="1:9" s="59" customFormat="1" ht="14.25" customHeight="1">
      <c r="A1287" s="361"/>
      <c r="B1287" s="73"/>
      <c r="C1287" s="153"/>
      <c r="D1287" s="51"/>
      <c r="E1287" s="57"/>
      <c r="F1287" s="53"/>
      <c r="I1287" s="438"/>
    </row>
    <row r="1288" spans="1:9" s="59" customFormat="1" ht="15.75">
      <c r="A1288" s="420" t="s">
        <v>32</v>
      </c>
      <c r="B1288" s="73" t="s">
        <v>334</v>
      </c>
      <c r="C1288" s="153" t="s">
        <v>32</v>
      </c>
      <c r="D1288" s="39" t="s">
        <v>335</v>
      </c>
      <c r="E1288" s="88">
        <f>SUM(E1290)</f>
        <v>1147000</v>
      </c>
      <c r="F1288" s="63">
        <f>SUM(F1290)</f>
        <v>531310</v>
      </c>
      <c r="G1288" s="99"/>
      <c r="I1288" s="362">
        <f>SUM(F1288/E1288*100)</f>
        <v>46.321708805579775</v>
      </c>
    </row>
    <row r="1289" spans="1:9" s="59" customFormat="1" ht="12" customHeight="1">
      <c r="A1289" s="420"/>
      <c r="B1289" s="73"/>
      <c r="C1289" s="153"/>
      <c r="D1289" s="39"/>
      <c r="E1289" s="88"/>
      <c r="F1289" s="63"/>
      <c r="I1289" s="362"/>
    </row>
    <row r="1290" spans="1:9" s="59" customFormat="1" ht="15.75">
      <c r="A1290" s="361" t="s">
        <v>32</v>
      </c>
      <c r="B1290" s="49" t="s">
        <v>32</v>
      </c>
      <c r="C1290" s="153">
        <v>2480</v>
      </c>
      <c r="D1290" s="51" t="s">
        <v>336</v>
      </c>
      <c r="E1290" s="52">
        <v>1147000</v>
      </c>
      <c r="F1290" s="53">
        <v>531310</v>
      </c>
      <c r="I1290" s="362">
        <f>SUM(F1290/E1290*100)</f>
        <v>46.321708805579775</v>
      </c>
    </row>
    <row r="1291" spans="1:9" s="59" customFormat="1" ht="12.75" customHeight="1">
      <c r="A1291" s="361"/>
      <c r="B1291" s="49"/>
      <c r="C1291" s="153"/>
      <c r="D1291" s="51"/>
      <c r="E1291" s="52"/>
      <c r="F1291" s="53"/>
      <c r="G1291" s="99"/>
      <c r="I1291" s="362"/>
    </row>
    <row r="1292" spans="1:9" s="59" customFormat="1" ht="15.75">
      <c r="A1292" s="420" t="s">
        <v>32</v>
      </c>
      <c r="B1292" s="73" t="s">
        <v>337</v>
      </c>
      <c r="C1292" s="153" t="s">
        <v>32</v>
      </c>
      <c r="D1292" s="39" t="s">
        <v>338</v>
      </c>
      <c r="E1292" s="88">
        <f>SUM(E1294)</f>
        <v>745000</v>
      </c>
      <c r="F1292" s="63">
        <f>SUM(F1294)</f>
        <v>465000</v>
      </c>
      <c r="G1292" s="99"/>
      <c r="I1292" s="362">
        <f>SUM(F1292/E1292*100)</f>
        <v>62.41610738255034</v>
      </c>
    </row>
    <row r="1293" spans="1:9" s="59" customFormat="1" ht="14.25" customHeight="1">
      <c r="A1293" s="420"/>
      <c r="B1293" s="73"/>
      <c r="C1293" s="153"/>
      <c r="D1293" s="39"/>
      <c r="E1293" s="40"/>
      <c r="F1293" s="63"/>
      <c r="I1293" s="438"/>
    </row>
    <row r="1294" spans="1:9" s="59" customFormat="1" ht="15.75">
      <c r="A1294" s="361" t="s">
        <v>32</v>
      </c>
      <c r="B1294" s="49" t="s">
        <v>32</v>
      </c>
      <c r="C1294" s="153">
        <v>2480</v>
      </c>
      <c r="D1294" s="51" t="s">
        <v>336</v>
      </c>
      <c r="E1294" s="52">
        <v>745000</v>
      </c>
      <c r="F1294" s="123">
        <v>465000</v>
      </c>
      <c r="I1294" s="362">
        <f>SUM(F1294/E1294*100)</f>
        <v>62.41610738255034</v>
      </c>
    </row>
    <row r="1295" spans="1:9" s="59" customFormat="1" ht="13.5" customHeight="1">
      <c r="A1295" s="361"/>
      <c r="B1295" s="49"/>
      <c r="C1295" s="153"/>
      <c r="D1295" s="51"/>
      <c r="E1295" s="57"/>
      <c r="F1295" s="123"/>
      <c r="I1295" s="438"/>
    </row>
    <row r="1296" spans="1:9" s="59" customFormat="1" ht="15.75">
      <c r="A1296" s="420" t="s">
        <v>32</v>
      </c>
      <c r="B1296" s="349" t="s">
        <v>339</v>
      </c>
      <c r="C1296" s="153" t="s">
        <v>32</v>
      </c>
      <c r="D1296" s="487" t="s">
        <v>340</v>
      </c>
      <c r="E1296" s="40">
        <f>SUM(E1300)</f>
        <v>228900</v>
      </c>
      <c r="F1296" s="481">
        <f>SUM(F1300)</f>
        <v>134700</v>
      </c>
      <c r="G1296" s="99"/>
      <c r="I1296" s="362">
        <f>SUM(F1296/E1296*100)</f>
        <v>58.84665792922673</v>
      </c>
    </row>
    <row r="1297" spans="1:9" s="59" customFormat="1" ht="12" customHeight="1" thickBot="1">
      <c r="A1297" s="458"/>
      <c r="B1297" s="591"/>
      <c r="C1297" s="422"/>
      <c r="D1297" s="714"/>
      <c r="E1297" s="447"/>
      <c r="F1297" s="715"/>
      <c r="G1297" s="462"/>
      <c r="H1297" s="424"/>
      <c r="I1297" s="440"/>
    </row>
    <row r="1298" spans="1:15" s="235" customFormat="1" ht="15" customHeight="1" thickBot="1">
      <c r="A1298" s="441">
        <v>1</v>
      </c>
      <c r="B1298" s="442">
        <v>2</v>
      </c>
      <c r="C1298" s="442">
        <v>3</v>
      </c>
      <c r="D1298" s="442">
        <v>4</v>
      </c>
      <c r="E1298" s="442">
        <v>5</v>
      </c>
      <c r="F1298" s="442">
        <v>6</v>
      </c>
      <c r="G1298" s="443"/>
      <c r="H1298" s="444"/>
      <c r="I1298" s="445">
        <v>7</v>
      </c>
      <c r="L1298" s="222"/>
      <c r="M1298" s="222"/>
      <c r="N1298" s="222"/>
      <c r="O1298" s="222"/>
    </row>
    <row r="1299" spans="1:9" s="59" customFormat="1" ht="12" customHeight="1">
      <c r="A1299" s="420"/>
      <c r="B1299" s="349"/>
      <c r="C1299" s="153"/>
      <c r="D1299" s="487"/>
      <c r="E1299" s="40"/>
      <c r="F1299" s="481"/>
      <c r="G1299" s="99"/>
      <c r="I1299" s="362"/>
    </row>
    <row r="1300" spans="1:9" s="59" customFormat="1" ht="15.75">
      <c r="A1300" s="361" t="s">
        <v>32</v>
      </c>
      <c r="B1300" s="346" t="s">
        <v>32</v>
      </c>
      <c r="C1300" s="153">
        <v>2480</v>
      </c>
      <c r="D1300" s="488" t="s">
        <v>336</v>
      </c>
      <c r="E1300" s="57">
        <v>228900</v>
      </c>
      <c r="F1300" s="482">
        <v>134700</v>
      </c>
      <c r="G1300" s="99"/>
      <c r="I1300" s="362">
        <f>SUM(F1300/E1300*100)</f>
        <v>58.84665792922673</v>
      </c>
    </row>
    <row r="1301" spans="1:9" s="59" customFormat="1" ht="12.75" customHeight="1">
      <c r="A1301" s="361"/>
      <c r="B1301" s="346"/>
      <c r="C1301" s="153"/>
      <c r="D1301" s="488"/>
      <c r="E1301" s="57"/>
      <c r="F1301" s="482"/>
      <c r="G1301" s="99"/>
      <c r="I1301" s="362"/>
    </row>
    <row r="1302" spans="1:9" s="59" customFormat="1" ht="15.75">
      <c r="A1302" s="420" t="s">
        <v>32</v>
      </c>
      <c r="B1302" s="349" t="s">
        <v>341</v>
      </c>
      <c r="C1302" s="153" t="s">
        <v>32</v>
      </c>
      <c r="D1302" s="487" t="s">
        <v>342</v>
      </c>
      <c r="E1302" s="40">
        <f>SUM(E1306+E1307+E1308+E1309+E1310+E1311+E1312+E1313+E1314+E1315+E1316+E1317+E1318)</f>
        <v>14741918.15</v>
      </c>
      <c r="F1302" s="481">
        <f>SUM(F1306+F1307+F1308+F1309+F1310+F1311+F1312+F1313+F1314+F1315+F1316+F1317+F1318)</f>
        <v>48569.520000000004</v>
      </c>
      <c r="G1302" s="99"/>
      <c r="I1302" s="362">
        <f>SUM(F1302/E1302*100)</f>
        <v>0.32946540270948393</v>
      </c>
    </row>
    <row r="1303" spans="1:9" s="59" customFormat="1" ht="14.25" customHeight="1">
      <c r="A1303" s="420"/>
      <c r="B1303" s="349"/>
      <c r="C1303" s="153"/>
      <c r="D1303" s="487"/>
      <c r="E1303" s="40"/>
      <c r="F1303" s="481"/>
      <c r="G1303" s="99"/>
      <c r="I1303" s="362"/>
    </row>
    <row r="1304" spans="1:9" s="59" customFormat="1" ht="15.75">
      <c r="A1304" s="420"/>
      <c r="B1304" s="349"/>
      <c r="C1304" s="153">
        <v>2720</v>
      </c>
      <c r="D1304" s="488" t="s">
        <v>343</v>
      </c>
      <c r="E1304" s="57" t="s">
        <v>32</v>
      </c>
      <c r="F1304" s="482" t="s">
        <v>32</v>
      </c>
      <c r="G1304" s="99"/>
      <c r="I1304" s="362" t="s">
        <v>32</v>
      </c>
    </row>
    <row r="1305" spans="1:9" s="59" customFormat="1" ht="15.75">
      <c r="A1305" s="420"/>
      <c r="B1305" s="349"/>
      <c r="C1305" s="153"/>
      <c r="D1305" s="488" t="s">
        <v>344</v>
      </c>
      <c r="E1305" s="57"/>
      <c r="F1305" s="482"/>
      <c r="I1305" s="362"/>
    </row>
    <row r="1306" spans="1:9" s="59" customFormat="1" ht="15.75" customHeight="1">
      <c r="A1306" s="420"/>
      <c r="B1306" s="349"/>
      <c r="C1306" s="153"/>
      <c r="D1306" s="488" t="s">
        <v>345</v>
      </c>
      <c r="E1306" s="57">
        <v>42000</v>
      </c>
      <c r="F1306" s="482">
        <v>0</v>
      </c>
      <c r="I1306" s="362">
        <f>SUM(F1306/E1306*100)</f>
        <v>0</v>
      </c>
    </row>
    <row r="1307" spans="1:9" s="59" customFormat="1" ht="16.5" customHeight="1">
      <c r="A1307" s="361"/>
      <c r="B1307" s="346"/>
      <c r="C1307" s="153">
        <v>4018</v>
      </c>
      <c r="D1307" s="488" t="s">
        <v>222</v>
      </c>
      <c r="E1307" s="57">
        <v>14729</v>
      </c>
      <c r="F1307" s="482">
        <v>7365.26</v>
      </c>
      <c r="G1307" s="166"/>
      <c r="H1307" s="167"/>
      <c r="I1307" s="362">
        <f aca="true" t="shared" si="26" ref="I1307:I1312">SUM(F1307/E1307*100)</f>
        <v>50.00515988865504</v>
      </c>
    </row>
    <row r="1308" spans="1:9" s="59" customFormat="1" ht="16.5" customHeight="1">
      <c r="A1308" s="361"/>
      <c r="B1308" s="346"/>
      <c r="C1308" s="153">
        <v>4019</v>
      </c>
      <c r="D1308" s="488" t="s">
        <v>222</v>
      </c>
      <c r="E1308" s="57">
        <v>2599.24</v>
      </c>
      <c r="F1308" s="482">
        <v>1299.76</v>
      </c>
      <c r="G1308" s="166"/>
      <c r="H1308" s="167"/>
      <c r="I1308" s="362">
        <f t="shared" si="26"/>
        <v>50.00538618980933</v>
      </c>
    </row>
    <row r="1309" spans="1:256" s="169" customFormat="1" ht="15.75">
      <c r="A1309" s="361"/>
      <c r="B1309" s="572"/>
      <c r="C1309" s="153">
        <v>4118</v>
      </c>
      <c r="D1309" s="488" t="s">
        <v>223</v>
      </c>
      <c r="E1309" s="57">
        <v>2237.37</v>
      </c>
      <c r="F1309" s="484">
        <v>1118.77</v>
      </c>
      <c r="G1309" s="120"/>
      <c r="H1309" s="120"/>
      <c r="I1309" s="438">
        <f t="shared" si="26"/>
        <v>50.003799103411595</v>
      </c>
      <c r="K1309" s="102"/>
      <c r="M1309" s="102"/>
      <c r="O1309" s="102"/>
      <c r="Q1309" s="102"/>
      <c r="S1309" s="102"/>
      <c r="U1309" s="102"/>
      <c r="W1309" s="102"/>
      <c r="Y1309" s="102"/>
      <c r="AA1309" s="102"/>
      <c r="AC1309" s="102"/>
      <c r="AE1309" s="102"/>
      <c r="AG1309" s="102"/>
      <c r="AI1309" s="102"/>
      <c r="AK1309" s="102"/>
      <c r="AM1309" s="102"/>
      <c r="AO1309" s="102"/>
      <c r="AQ1309" s="102"/>
      <c r="AS1309" s="102"/>
      <c r="AU1309" s="102"/>
      <c r="AW1309" s="102"/>
      <c r="AY1309" s="102"/>
      <c r="BA1309" s="102"/>
      <c r="BC1309" s="102"/>
      <c r="BE1309" s="102"/>
      <c r="BG1309" s="102"/>
      <c r="BI1309" s="102"/>
      <c r="BK1309" s="102"/>
      <c r="BM1309" s="102"/>
      <c r="BO1309" s="102"/>
      <c r="BQ1309" s="102"/>
      <c r="BS1309" s="102"/>
      <c r="BU1309" s="102"/>
      <c r="BW1309" s="102"/>
      <c r="BY1309" s="102"/>
      <c r="CA1309" s="102"/>
      <c r="CC1309" s="102"/>
      <c r="CE1309" s="102"/>
      <c r="CG1309" s="102"/>
      <c r="CI1309" s="102"/>
      <c r="CK1309" s="102"/>
      <c r="CM1309" s="102"/>
      <c r="CO1309" s="102"/>
      <c r="CQ1309" s="102"/>
      <c r="CS1309" s="102"/>
      <c r="CU1309" s="102"/>
      <c r="CW1309" s="102"/>
      <c r="CY1309" s="102"/>
      <c r="DA1309" s="102"/>
      <c r="DC1309" s="102"/>
      <c r="DE1309" s="102"/>
      <c r="DG1309" s="102"/>
      <c r="DI1309" s="102"/>
      <c r="DK1309" s="102"/>
      <c r="DM1309" s="102"/>
      <c r="DO1309" s="102"/>
      <c r="DQ1309" s="102"/>
      <c r="DS1309" s="102"/>
      <c r="DU1309" s="102"/>
      <c r="DW1309" s="102"/>
      <c r="DY1309" s="102"/>
      <c r="EA1309" s="102"/>
      <c r="EC1309" s="102"/>
      <c r="EE1309" s="102"/>
      <c r="EG1309" s="102"/>
      <c r="EI1309" s="102"/>
      <c r="EK1309" s="102"/>
      <c r="EM1309" s="102"/>
      <c r="EO1309" s="102"/>
      <c r="EQ1309" s="102"/>
      <c r="ES1309" s="102"/>
      <c r="EU1309" s="102"/>
      <c r="EW1309" s="102"/>
      <c r="EY1309" s="102"/>
      <c r="FA1309" s="102"/>
      <c r="FC1309" s="102"/>
      <c r="FE1309" s="102"/>
      <c r="FG1309" s="102"/>
      <c r="FI1309" s="102"/>
      <c r="FK1309" s="102"/>
      <c r="FM1309" s="102"/>
      <c r="FO1309" s="102"/>
      <c r="FQ1309" s="102"/>
      <c r="FS1309" s="102"/>
      <c r="FU1309" s="102"/>
      <c r="FW1309" s="102"/>
      <c r="FY1309" s="102"/>
      <c r="GA1309" s="102"/>
      <c r="GC1309" s="102"/>
      <c r="GE1309" s="102"/>
      <c r="GG1309" s="102"/>
      <c r="GI1309" s="102"/>
      <c r="GK1309" s="102"/>
      <c r="GM1309" s="102"/>
      <c r="GO1309" s="102"/>
      <c r="GQ1309" s="102"/>
      <c r="GS1309" s="102"/>
      <c r="GU1309" s="102"/>
      <c r="GW1309" s="102"/>
      <c r="GY1309" s="102"/>
      <c r="HA1309" s="102"/>
      <c r="HC1309" s="102"/>
      <c r="HE1309" s="102"/>
      <c r="HG1309" s="102"/>
      <c r="HI1309" s="102"/>
      <c r="HK1309" s="102"/>
      <c r="HM1309" s="102"/>
      <c r="HO1309" s="102"/>
      <c r="HQ1309" s="102"/>
      <c r="HS1309" s="102"/>
      <c r="HU1309" s="102"/>
      <c r="HW1309" s="102"/>
      <c r="HY1309" s="102"/>
      <c r="IA1309" s="102"/>
      <c r="IC1309" s="102"/>
      <c r="IE1309" s="102"/>
      <c r="IG1309" s="102"/>
      <c r="II1309" s="102"/>
      <c r="IK1309" s="102"/>
      <c r="IM1309" s="102"/>
      <c r="IO1309" s="102"/>
      <c r="IQ1309" s="102"/>
      <c r="IS1309" s="102"/>
      <c r="IU1309" s="102"/>
      <c r="IV1309" s="59"/>
    </row>
    <row r="1310" spans="1:256" s="169" customFormat="1" ht="15.75">
      <c r="A1310" s="361"/>
      <c r="B1310" s="572"/>
      <c r="C1310" s="153">
        <v>4119</v>
      </c>
      <c r="D1310" s="488" t="s">
        <v>223</v>
      </c>
      <c r="E1310" s="57">
        <v>394.83</v>
      </c>
      <c r="F1310" s="484">
        <v>197.42</v>
      </c>
      <c r="G1310" s="120"/>
      <c r="H1310" s="120"/>
      <c r="I1310" s="438">
        <f t="shared" si="26"/>
        <v>50.001266367803865</v>
      </c>
      <c r="K1310" s="102"/>
      <c r="M1310" s="102"/>
      <c r="O1310" s="102"/>
      <c r="Q1310" s="102"/>
      <c r="S1310" s="102"/>
      <c r="U1310" s="102"/>
      <c r="W1310" s="102"/>
      <c r="Y1310" s="102"/>
      <c r="AA1310" s="102"/>
      <c r="AC1310" s="102"/>
      <c r="AE1310" s="102"/>
      <c r="AG1310" s="102"/>
      <c r="AI1310" s="102"/>
      <c r="AK1310" s="102"/>
      <c r="AM1310" s="102"/>
      <c r="AO1310" s="102"/>
      <c r="AQ1310" s="102"/>
      <c r="AS1310" s="102"/>
      <c r="AU1310" s="102"/>
      <c r="AW1310" s="102"/>
      <c r="AY1310" s="102"/>
      <c r="BA1310" s="102"/>
      <c r="BC1310" s="102"/>
      <c r="BE1310" s="102"/>
      <c r="BG1310" s="102"/>
      <c r="BI1310" s="102"/>
      <c r="BK1310" s="102"/>
      <c r="BM1310" s="102"/>
      <c r="BO1310" s="102"/>
      <c r="BQ1310" s="102"/>
      <c r="BS1310" s="102"/>
      <c r="BU1310" s="102"/>
      <c r="BW1310" s="102"/>
      <c r="BY1310" s="102"/>
      <c r="CA1310" s="102"/>
      <c r="CC1310" s="102"/>
      <c r="CE1310" s="102"/>
      <c r="CG1310" s="102"/>
      <c r="CI1310" s="102"/>
      <c r="CK1310" s="102"/>
      <c r="CM1310" s="102"/>
      <c r="CO1310" s="102"/>
      <c r="CQ1310" s="102"/>
      <c r="CS1310" s="102"/>
      <c r="CU1310" s="102"/>
      <c r="CW1310" s="102"/>
      <c r="CY1310" s="102"/>
      <c r="DA1310" s="102"/>
      <c r="DC1310" s="102"/>
      <c r="DE1310" s="102"/>
      <c r="DG1310" s="102"/>
      <c r="DI1310" s="102"/>
      <c r="DK1310" s="102"/>
      <c r="DM1310" s="102"/>
      <c r="DO1310" s="102"/>
      <c r="DQ1310" s="102"/>
      <c r="DS1310" s="102"/>
      <c r="DU1310" s="102"/>
      <c r="DW1310" s="102"/>
      <c r="DY1310" s="102"/>
      <c r="EA1310" s="102"/>
      <c r="EC1310" s="102"/>
      <c r="EE1310" s="102"/>
      <c r="EG1310" s="102"/>
      <c r="EI1310" s="102"/>
      <c r="EK1310" s="102"/>
      <c r="EM1310" s="102"/>
      <c r="EO1310" s="102"/>
      <c r="EQ1310" s="102"/>
      <c r="ES1310" s="102"/>
      <c r="EU1310" s="102"/>
      <c r="EW1310" s="102"/>
      <c r="EY1310" s="102"/>
      <c r="FA1310" s="102"/>
      <c r="FC1310" s="102"/>
      <c r="FE1310" s="102"/>
      <c r="FG1310" s="102"/>
      <c r="FI1310" s="102"/>
      <c r="FK1310" s="102"/>
      <c r="FM1310" s="102"/>
      <c r="FO1310" s="102"/>
      <c r="FQ1310" s="102"/>
      <c r="FS1310" s="102"/>
      <c r="FU1310" s="102"/>
      <c r="FW1310" s="102"/>
      <c r="FY1310" s="102"/>
      <c r="GA1310" s="102"/>
      <c r="GC1310" s="102"/>
      <c r="GE1310" s="102"/>
      <c r="GG1310" s="102"/>
      <c r="GI1310" s="102"/>
      <c r="GK1310" s="102"/>
      <c r="GM1310" s="102"/>
      <c r="GO1310" s="102"/>
      <c r="GQ1310" s="102"/>
      <c r="GS1310" s="102"/>
      <c r="GU1310" s="102"/>
      <c r="GW1310" s="102"/>
      <c r="GY1310" s="102"/>
      <c r="HA1310" s="102"/>
      <c r="HC1310" s="102"/>
      <c r="HE1310" s="102"/>
      <c r="HG1310" s="102"/>
      <c r="HI1310" s="102"/>
      <c r="HK1310" s="102"/>
      <c r="HM1310" s="102"/>
      <c r="HO1310" s="102"/>
      <c r="HQ1310" s="102"/>
      <c r="HS1310" s="102"/>
      <c r="HU1310" s="102"/>
      <c r="HW1310" s="102"/>
      <c r="HY1310" s="102"/>
      <c r="IA1310" s="102"/>
      <c r="IC1310" s="102"/>
      <c r="IE1310" s="102"/>
      <c r="IG1310" s="102"/>
      <c r="II1310" s="102"/>
      <c r="IK1310" s="102"/>
      <c r="IM1310" s="102"/>
      <c r="IO1310" s="102"/>
      <c r="IQ1310" s="102"/>
      <c r="IS1310" s="102"/>
      <c r="IU1310" s="102"/>
      <c r="IV1310" s="59"/>
    </row>
    <row r="1311" spans="1:256" s="169" customFormat="1" ht="15.75">
      <c r="A1311" s="361"/>
      <c r="B1311" s="572"/>
      <c r="C1311" s="153">
        <v>4128</v>
      </c>
      <c r="D1311" s="488" t="s">
        <v>224</v>
      </c>
      <c r="E1311" s="57">
        <v>360.88</v>
      </c>
      <c r="F1311" s="484">
        <v>180.45</v>
      </c>
      <c r="G1311" s="120"/>
      <c r="H1311" s="120"/>
      <c r="I1311" s="438">
        <f t="shared" si="26"/>
        <v>50.00277100421192</v>
      </c>
      <c r="K1311" s="102"/>
      <c r="M1311" s="102"/>
      <c r="O1311" s="102"/>
      <c r="Q1311" s="102"/>
      <c r="S1311" s="102"/>
      <c r="U1311" s="102"/>
      <c r="W1311" s="102"/>
      <c r="Y1311" s="102"/>
      <c r="AA1311" s="102"/>
      <c r="AC1311" s="102"/>
      <c r="AE1311" s="102"/>
      <c r="AG1311" s="102"/>
      <c r="AI1311" s="102"/>
      <c r="AK1311" s="102"/>
      <c r="AM1311" s="102"/>
      <c r="AO1311" s="102"/>
      <c r="AQ1311" s="102"/>
      <c r="AS1311" s="102"/>
      <c r="AU1311" s="102"/>
      <c r="AW1311" s="102"/>
      <c r="AY1311" s="102"/>
      <c r="BA1311" s="102"/>
      <c r="BC1311" s="102"/>
      <c r="BE1311" s="102"/>
      <c r="BG1311" s="102"/>
      <c r="BI1311" s="102"/>
      <c r="BK1311" s="102"/>
      <c r="BM1311" s="102"/>
      <c r="BO1311" s="102"/>
      <c r="BQ1311" s="102"/>
      <c r="BS1311" s="102"/>
      <c r="BU1311" s="102"/>
      <c r="BW1311" s="102"/>
      <c r="BY1311" s="102"/>
      <c r="CA1311" s="102"/>
      <c r="CC1311" s="102"/>
      <c r="CE1311" s="102"/>
      <c r="CG1311" s="102"/>
      <c r="CI1311" s="102"/>
      <c r="CK1311" s="102"/>
      <c r="CM1311" s="102"/>
      <c r="CO1311" s="102"/>
      <c r="CQ1311" s="102"/>
      <c r="CS1311" s="102"/>
      <c r="CU1311" s="102"/>
      <c r="CW1311" s="102"/>
      <c r="CY1311" s="102"/>
      <c r="DA1311" s="102"/>
      <c r="DC1311" s="102"/>
      <c r="DE1311" s="102"/>
      <c r="DG1311" s="102"/>
      <c r="DI1311" s="102"/>
      <c r="DK1311" s="102"/>
      <c r="DM1311" s="102"/>
      <c r="DO1311" s="102"/>
      <c r="DQ1311" s="102"/>
      <c r="DS1311" s="102"/>
      <c r="DU1311" s="102"/>
      <c r="DW1311" s="102"/>
      <c r="DY1311" s="102"/>
      <c r="EA1311" s="102"/>
      <c r="EC1311" s="102"/>
      <c r="EE1311" s="102"/>
      <c r="EG1311" s="102"/>
      <c r="EI1311" s="102"/>
      <c r="EK1311" s="102"/>
      <c r="EM1311" s="102"/>
      <c r="EO1311" s="102"/>
      <c r="EQ1311" s="102"/>
      <c r="ES1311" s="102"/>
      <c r="EU1311" s="102"/>
      <c r="EW1311" s="102"/>
      <c r="EY1311" s="102"/>
      <c r="FA1311" s="102"/>
      <c r="FC1311" s="102"/>
      <c r="FE1311" s="102"/>
      <c r="FG1311" s="102"/>
      <c r="FI1311" s="102"/>
      <c r="FK1311" s="102"/>
      <c r="FM1311" s="102"/>
      <c r="FO1311" s="102"/>
      <c r="FQ1311" s="102"/>
      <c r="FS1311" s="102"/>
      <c r="FU1311" s="102"/>
      <c r="FW1311" s="102"/>
      <c r="FY1311" s="102"/>
      <c r="GA1311" s="102"/>
      <c r="GC1311" s="102"/>
      <c r="GE1311" s="102"/>
      <c r="GG1311" s="102"/>
      <c r="GI1311" s="102"/>
      <c r="GK1311" s="102"/>
      <c r="GM1311" s="102"/>
      <c r="GO1311" s="102"/>
      <c r="GQ1311" s="102"/>
      <c r="GS1311" s="102"/>
      <c r="GU1311" s="102"/>
      <c r="GW1311" s="102"/>
      <c r="GY1311" s="102"/>
      <c r="HA1311" s="102"/>
      <c r="HC1311" s="102"/>
      <c r="HE1311" s="102"/>
      <c r="HG1311" s="102"/>
      <c r="HI1311" s="102"/>
      <c r="HK1311" s="102"/>
      <c r="HM1311" s="102"/>
      <c r="HO1311" s="102"/>
      <c r="HQ1311" s="102"/>
      <c r="HS1311" s="102"/>
      <c r="HU1311" s="102"/>
      <c r="HW1311" s="102"/>
      <c r="HY1311" s="102"/>
      <c r="IA1311" s="102"/>
      <c r="IC1311" s="102"/>
      <c r="IE1311" s="102"/>
      <c r="IG1311" s="102"/>
      <c r="II1311" s="102"/>
      <c r="IK1311" s="102"/>
      <c r="IM1311" s="102"/>
      <c r="IO1311" s="102"/>
      <c r="IQ1311" s="102"/>
      <c r="IS1311" s="102"/>
      <c r="IU1311" s="102"/>
      <c r="IV1311" s="59"/>
    </row>
    <row r="1312" spans="1:256" s="169" customFormat="1" ht="15.75">
      <c r="A1312" s="361"/>
      <c r="B1312" s="572"/>
      <c r="C1312" s="153">
        <v>4129</v>
      </c>
      <c r="D1312" s="488" t="s">
        <v>224</v>
      </c>
      <c r="E1312" s="57">
        <v>63.68</v>
      </c>
      <c r="F1312" s="484">
        <v>31.86</v>
      </c>
      <c r="G1312" s="120"/>
      <c r="H1312" s="120"/>
      <c r="I1312" s="438">
        <f t="shared" si="26"/>
        <v>50.03140703517588</v>
      </c>
      <c r="K1312" s="102"/>
      <c r="M1312" s="102"/>
      <c r="O1312" s="102"/>
      <c r="Q1312" s="102"/>
      <c r="S1312" s="102"/>
      <c r="U1312" s="102"/>
      <c r="W1312" s="102"/>
      <c r="Y1312" s="102"/>
      <c r="AA1312" s="102"/>
      <c r="AC1312" s="102"/>
      <c r="AE1312" s="102"/>
      <c r="AG1312" s="102"/>
      <c r="AI1312" s="102"/>
      <c r="AK1312" s="102"/>
      <c r="AM1312" s="102"/>
      <c r="AO1312" s="102"/>
      <c r="AQ1312" s="102"/>
      <c r="AS1312" s="102"/>
      <c r="AU1312" s="102"/>
      <c r="AW1312" s="102"/>
      <c r="AY1312" s="102"/>
      <c r="BA1312" s="102"/>
      <c r="BC1312" s="102"/>
      <c r="BE1312" s="102"/>
      <c r="BG1312" s="102"/>
      <c r="BI1312" s="102"/>
      <c r="BK1312" s="102"/>
      <c r="BM1312" s="102"/>
      <c r="BO1312" s="102"/>
      <c r="BQ1312" s="102"/>
      <c r="BS1312" s="102"/>
      <c r="BU1312" s="102"/>
      <c r="BW1312" s="102"/>
      <c r="BY1312" s="102"/>
      <c r="CA1312" s="102"/>
      <c r="CC1312" s="102"/>
      <c r="CE1312" s="102"/>
      <c r="CG1312" s="102"/>
      <c r="CI1312" s="102"/>
      <c r="CK1312" s="102"/>
      <c r="CM1312" s="102"/>
      <c r="CO1312" s="102"/>
      <c r="CQ1312" s="102"/>
      <c r="CS1312" s="102"/>
      <c r="CU1312" s="102"/>
      <c r="CW1312" s="102"/>
      <c r="CY1312" s="102"/>
      <c r="DA1312" s="102"/>
      <c r="DC1312" s="102"/>
      <c r="DE1312" s="102"/>
      <c r="DG1312" s="102"/>
      <c r="DI1312" s="102"/>
      <c r="DK1312" s="102"/>
      <c r="DM1312" s="102"/>
      <c r="DO1312" s="102"/>
      <c r="DQ1312" s="102"/>
      <c r="DS1312" s="102"/>
      <c r="DU1312" s="102"/>
      <c r="DW1312" s="102"/>
      <c r="DY1312" s="102"/>
      <c r="EA1312" s="102"/>
      <c r="EC1312" s="102"/>
      <c r="EE1312" s="102"/>
      <c r="EG1312" s="102"/>
      <c r="EI1312" s="102"/>
      <c r="EK1312" s="102"/>
      <c r="EM1312" s="102"/>
      <c r="EO1312" s="102"/>
      <c r="EQ1312" s="102"/>
      <c r="ES1312" s="102"/>
      <c r="EU1312" s="102"/>
      <c r="EW1312" s="102"/>
      <c r="EY1312" s="102"/>
      <c r="FA1312" s="102"/>
      <c r="FC1312" s="102"/>
      <c r="FE1312" s="102"/>
      <c r="FG1312" s="102"/>
      <c r="FI1312" s="102"/>
      <c r="FK1312" s="102"/>
      <c r="FM1312" s="102"/>
      <c r="FO1312" s="102"/>
      <c r="FQ1312" s="102"/>
      <c r="FS1312" s="102"/>
      <c r="FU1312" s="102"/>
      <c r="FW1312" s="102"/>
      <c r="FY1312" s="102"/>
      <c r="GA1312" s="102"/>
      <c r="GC1312" s="102"/>
      <c r="GE1312" s="102"/>
      <c r="GG1312" s="102"/>
      <c r="GI1312" s="102"/>
      <c r="GK1312" s="102"/>
      <c r="GM1312" s="102"/>
      <c r="GO1312" s="102"/>
      <c r="GQ1312" s="102"/>
      <c r="GS1312" s="102"/>
      <c r="GU1312" s="102"/>
      <c r="GW1312" s="102"/>
      <c r="GY1312" s="102"/>
      <c r="HA1312" s="102"/>
      <c r="HC1312" s="102"/>
      <c r="HE1312" s="102"/>
      <c r="HG1312" s="102"/>
      <c r="HI1312" s="102"/>
      <c r="HK1312" s="102"/>
      <c r="HM1312" s="102"/>
      <c r="HO1312" s="102"/>
      <c r="HQ1312" s="102"/>
      <c r="HS1312" s="102"/>
      <c r="HU1312" s="102"/>
      <c r="HW1312" s="102"/>
      <c r="HY1312" s="102"/>
      <c r="IA1312" s="102"/>
      <c r="IC1312" s="102"/>
      <c r="IE1312" s="102"/>
      <c r="IG1312" s="102"/>
      <c r="II1312" s="102"/>
      <c r="IK1312" s="102"/>
      <c r="IM1312" s="102"/>
      <c r="IO1312" s="102"/>
      <c r="IQ1312" s="102"/>
      <c r="IS1312" s="102"/>
      <c r="IU1312" s="102"/>
      <c r="IV1312" s="59"/>
    </row>
    <row r="1313" spans="1:9" s="59" customFormat="1" ht="15" customHeight="1">
      <c r="A1313" s="361"/>
      <c r="B1313" s="349"/>
      <c r="C1313" s="153">
        <v>4308</v>
      </c>
      <c r="D1313" s="488" t="s">
        <v>214</v>
      </c>
      <c r="E1313" s="57">
        <v>229279</v>
      </c>
      <c r="F1313" s="484">
        <v>32619.6</v>
      </c>
      <c r="I1313" s="438">
        <f aca="true" t="shared" si="27" ref="I1313:I1318">SUM(F1313/E1313*100)</f>
        <v>14.22703343960851</v>
      </c>
    </row>
    <row r="1314" spans="1:9" s="59" customFormat="1" ht="15" customHeight="1">
      <c r="A1314" s="361"/>
      <c r="B1314" s="349"/>
      <c r="C1314" s="153">
        <v>4309</v>
      </c>
      <c r="D1314" s="488" t="s">
        <v>214</v>
      </c>
      <c r="E1314" s="57">
        <v>40461</v>
      </c>
      <c r="F1314" s="484">
        <v>5756.4</v>
      </c>
      <c r="I1314" s="438">
        <f t="shared" si="27"/>
        <v>14.22703343960851</v>
      </c>
    </row>
    <row r="1315" spans="1:9" s="59" customFormat="1" ht="15.75" customHeight="1">
      <c r="A1315" s="420"/>
      <c r="B1315" s="349"/>
      <c r="C1315" s="153">
        <v>6050</v>
      </c>
      <c r="D1315" s="488" t="s">
        <v>243</v>
      </c>
      <c r="E1315" s="57">
        <v>5177733.2</v>
      </c>
      <c r="F1315" s="482">
        <v>0</v>
      </c>
      <c r="I1315" s="438">
        <f t="shared" si="27"/>
        <v>0</v>
      </c>
    </row>
    <row r="1316" spans="1:9" s="59" customFormat="1" ht="15.75" customHeight="1">
      <c r="A1316" s="420"/>
      <c r="B1316" s="349"/>
      <c r="C1316" s="153">
        <v>6057</v>
      </c>
      <c r="D1316" s="488" t="s">
        <v>243</v>
      </c>
      <c r="E1316" s="57">
        <v>3368643.29</v>
      </c>
      <c r="F1316" s="482">
        <v>0</v>
      </c>
      <c r="I1316" s="438">
        <f t="shared" si="27"/>
        <v>0</v>
      </c>
    </row>
    <row r="1317" spans="1:9" s="59" customFormat="1" ht="15.75" customHeight="1">
      <c r="A1317" s="420"/>
      <c r="B1317" s="349"/>
      <c r="C1317" s="153">
        <v>6058</v>
      </c>
      <c r="D1317" s="488" t="s">
        <v>243</v>
      </c>
      <c r="E1317" s="57">
        <v>3015614.66</v>
      </c>
      <c r="F1317" s="482">
        <v>0</v>
      </c>
      <c r="I1317" s="438">
        <f t="shared" si="27"/>
        <v>0</v>
      </c>
    </row>
    <row r="1318" spans="1:9" s="59" customFormat="1" ht="15.75" customHeight="1">
      <c r="A1318" s="420"/>
      <c r="B1318" s="349"/>
      <c r="C1318" s="153">
        <v>6059</v>
      </c>
      <c r="D1318" s="488" t="s">
        <v>243</v>
      </c>
      <c r="E1318" s="57">
        <v>2847802</v>
      </c>
      <c r="F1318" s="482">
        <v>0</v>
      </c>
      <c r="I1318" s="438">
        <f t="shared" si="27"/>
        <v>0</v>
      </c>
    </row>
    <row r="1319" spans="1:9" s="59" customFormat="1" ht="14.25" customHeight="1">
      <c r="A1319" s="420"/>
      <c r="B1319" s="349"/>
      <c r="C1319" s="153"/>
      <c r="D1319" s="488"/>
      <c r="E1319" s="57"/>
      <c r="F1319" s="482"/>
      <c r="I1319" s="438"/>
    </row>
    <row r="1320" spans="1:9" s="125" customFormat="1" ht="15.75" customHeight="1">
      <c r="A1320" s="420"/>
      <c r="B1320" s="349" t="s">
        <v>346</v>
      </c>
      <c r="C1320" s="170"/>
      <c r="D1320" s="487" t="s">
        <v>14</v>
      </c>
      <c r="E1320" s="40">
        <f>SUM(E1322+E1323+E1324)</f>
        <v>6200</v>
      </c>
      <c r="F1320" s="481">
        <f>SUM(F1322+F1323+F1324)</f>
        <v>5091.21</v>
      </c>
      <c r="G1320" s="255"/>
      <c r="I1320" s="362">
        <f>SUM(F1320/E1320*100)</f>
        <v>82.11629032258064</v>
      </c>
    </row>
    <row r="1321" spans="1:9" s="59" customFormat="1" ht="12" customHeight="1">
      <c r="A1321" s="361"/>
      <c r="B1321" s="346"/>
      <c r="C1321" s="153"/>
      <c r="D1321" s="488"/>
      <c r="E1321" s="57"/>
      <c r="F1321" s="482"/>
      <c r="G1321" s="99"/>
      <c r="I1321" s="362"/>
    </row>
    <row r="1322" spans="1:9" s="59" customFormat="1" ht="15.75">
      <c r="A1322" s="159"/>
      <c r="B1322" s="49"/>
      <c r="C1322" s="153">
        <v>4170</v>
      </c>
      <c r="D1322" s="51" t="s">
        <v>225</v>
      </c>
      <c r="E1322" s="52">
        <v>400</v>
      </c>
      <c r="F1322" s="123">
        <v>350</v>
      </c>
      <c r="G1322" s="166"/>
      <c r="H1322" s="167"/>
      <c r="I1322" s="117">
        <f>SUM(F1322/E1322*100)</f>
        <v>87.5</v>
      </c>
    </row>
    <row r="1323" spans="1:9" s="59" customFormat="1" ht="15.75" customHeight="1">
      <c r="A1323" s="361"/>
      <c r="B1323" s="346"/>
      <c r="C1323" s="153">
        <v>4210</v>
      </c>
      <c r="D1323" s="488" t="s">
        <v>226</v>
      </c>
      <c r="E1323" s="57">
        <v>1008</v>
      </c>
      <c r="F1323" s="482">
        <v>935.31</v>
      </c>
      <c r="I1323" s="438">
        <f>SUM(F1323/E1323*100)</f>
        <v>92.78869047619047</v>
      </c>
    </row>
    <row r="1324" spans="1:9" s="59" customFormat="1" ht="15.75" customHeight="1">
      <c r="A1324" s="361"/>
      <c r="B1324" s="346"/>
      <c r="C1324" s="153">
        <v>4300</v>
      </c>
      <c r="D1324" s="488" t="s">
        <v>214</v>
      </c>
      <c r="E1324" s="57">
        <v>4792</v>
      </c>
      <c r="F1324" s="482">
        <v>3805.9</v>
      </c>
      <c r="I1324" s="438">
        <f>SUM(F1324/E1324*100)</f>
        <v>79.42195325542572</v>
      </c>
    </row>
    <row r="1325" spans="1:9" s="222" customFormat="1" ht="15" customHeight="1" thickBot="1">
      <c r="A1325" s="545"/>
      <c r="B1325" s="550"/>
      <c r="C1325" s="546"/>
      <c r="D1325" s="550"/>
      <c r="E1325" s="546"/>
      <c r="F1325" s="550"/>
      <c r="G1325" s="547"/>
      <c r="H1325" s="547"/>
      <c r="I1325" s="548"/>
    </row>
    <row r="1326" spans="1:9" s="59" customFormat="1" ht="15.75" customHeight="1" thickBot="1">
      <c r="A1326" s="640">
        <v>926</v>
      </c>
      <c r="B1326" s="452" t="s">
        <v>32</v>
      </c>
      <c r="C1326" s="641" t="s">
        <v>32</v>
      </c>
      <c r="D1326" s="399" t="s">
        <v>442</v>
      </c>
      <c r="E1326" s="392">
        <f>SUM(E1328+E1334+E1343)</f>
        <v>4950236.24</v>
      </c>
      <c r="F1326" s="476">
        <f>SUM(F1328+F1334+F1343)</f>
        <v>3733848.1900000004</v>
      </c>
      <c r="G1326" s="526"/>
      <c r="H1326" s="527"/>
      <c r="I1326" s="479">
        <f>SUM(F1326/E1326*100)</f>
        <v>75.42767676073578</v>
      </c>
    </row>
    <row r="1327" spans="1:9" s="59" customFormat="1" ht="15.75" customHeight="1">
      <c r="A1327" s="459"/>
      <c r="B1327" s="490"/>
      <c r="C1327" s="414"/>
      <c r="D1327" s="486"/>
      <c r="E1327" s="428"/>
      <c r="F1327" s="480"/>
      <c r="G1327" s="417"/>
      <c r="H1327" s="417"/>
      <c r="I1327" s="625"/>
    </row>
    <row r="1328" spans="1:9" s="59" customFormat="1" ht="15.75">
      <c r="A1328" s="420"/>
      <c r="B1328" s="349" t="s">
        <v>423</v>
      </c>
      <c r="C1328" s="153"/>
      <c r="D1328" s="487" t="s">
        <v>424</v>
      </c>
      <c r="E1328" s="40">
        <f>SUM(E1330+E1331)</f>
        <v>262236.24</v>
      </c>
      <c r="F1328" s="483">
        <f>SUM(F1330+F1331)</f>
        <v>0</v>
      </c>
      <c r="G1328" s="242"/>
      <c r="H1328" s="147"/>
      <c r="I1328" s="419">
        <f>SUM(F1328/E1328*100)</f>
        <v>0</v>
      </c>
    </row>
    <row r="1329" spans="1:9" s="59" customFormat="1" ht="15.75" customHeight="1">
      <c r="A1329" s="420"/>
      <c r="B1329" s="349"/>
      <c r="C1329" s="153"/>
      <c r="D1329" s="488"/>
      <c r="E1329" s="40"/>
      <c r="F1329" s="481"/>
      <c r="I1329" s="438"/>
    </row>
    <row r="1330" spans="1:9" s="59" customFormat="1" ht="15" customHeight="1">
      <c r="A1330" s="361"/>
      <c r="B1330" s="349"/>
      <c r="C1330" s="153">
        <v>4300</v>
      </c>
      <c r="D1330" s="488" t="s">
        <v>214</v>
      </c>
      <c r="E1330" s="57">
        <v>55350</v>
      </c>
      <c r="F1330" s="484">
        <v>0</v>
      </c>
      <c r="I1330" s="438">
        <f>SUM(F1330/E1330*100)</f>
        <v>0</v>
      </c>
    </row>
    <row r="1331" spans="1:9" s="59" customFormat="1" ht="15.75" customHeight="1" thickBot="1">
      <c r="A1331" s="458"/>
      <c r="B1331" s="591"/>
      <c r="C1331" s="422">
        <v>6050</v>
      </c>
      <c r="D1331" s="489" t="s">
        <v>243</v>
      </c>
      <c r="E1331" s="318">
        <v>206886.24</v>
      </c>
      <c r="F1331" s="485">
        <v>0</v>
      </c>
      <c r="G1331" s="424"/>
      <c r="H1331" s="424"/>
      <c r="I1331" s="448">
        <f>SUM(F1331/E1331*100)</f>
        <v>0</v>
      </c>
    </row>
    <row r="1332" spans="1:15" s="235" customFormat="1" ht="15" customHeight="1" thickBot="1">
      <c r="A1332" s="441">
        <v>1</v>
      </c>
      <c r="B1332" s="442">
        <v>2</v>
      </c>
      <c r="C1332" s="442">
        <v>3</v>
      </c>
      <c r="D1332" s="442">
        <v>4</v>
      </c>
      <c r="E1332" s="442">
        <v>5</v>
      </c>
      <c r="F1332" s="442">
        <v>6</v>
      </c>
      <c r="G1332" s="443"/>
      <c r="H1332" s="444"/>
      <c r="I1332" s="445">
        <v>7</v>
      </c>
      <c r="L1332" s="222"/>
      <c r="M1332" s="222"/>
      <c r="N1332" s="222"/>
      <c r="O1332" s="222"/>
    </row>
    <row r="1333" spans="1:9" s="59" customFormat="1" ht="15.75" customHeight="1">
      <c r="A1333" s="420"/>
      <c r="B1333" s="349"/>
      <c r="C1333" s="153"/>
      <c r="D1333" s="488"/>
      <c r="E1333" s="57"/>
      <c r="F1333" s="482"/>
      <c r="I1333" s="438"/>
    </row>
    <row r="1334" spans="1:9" s="59" customFormat="1" ht="15.75">
      <c r="A1334" s="420"/>
      <c r="B1334" s="349" t="s">
        <v>347</v>
      </c>
      <c r="C1334" s="153"/>
      <c r="D1334" s="487" t="s">
        <v>443</v>
      </c>
      <c r="E1334" s="40">
        <f>SUM(E1337+E1338+E1339+E1340+E1341)</f>
        <v>1178000</v>
      </c>
      <c r="F1334" s="483">
        <f>SUM(F1337+F1338+F1339+F1340+F1341)</f>
        <v>611776.01</v>
      </c>
      <c r="G1334" s="242"/>
      <c r="H1334" s="147"/>
      <c r="I1334" s="419">
        <f>SUM(F1334/E1334*100)</f>
        <v>51.93344736842105</v>
      </c>
    </row>
    <row r="1335" spans="1:9" s="59" customFormat="1" ht="13.5" customHeight="1">
      <c r="A1335" s="420"/>
      <c r="B1335" s="349"/>
      <c r="C1335" s="153"/>
      <c r="D1335" s="487"/>
      <c r="E1335" s="40"/>
      <c r="F1335" s="484"/>
      <c r="G1335" s="147"/>
      <c r="H1335" s="147"/>
      <c r="I1335" s="367"/>
    </row>
    <row r="1336" spans="1:9" s="59" customFormat="1" ht="15.75">
      <c r="A1336" s="420"/>
      <c r="B1336" s="349"/>
      <c r="C1336" s="153">
        <v>2820</v>
      </c>
      <c r="D1336" s="488" t="s">
        <v>314</v>
      </c>
      <c r="E1336" s="57"/>
      <c r="F1336" s="484"/>
      <c r="G1336" s="99"/>
      <c r="I1336" s="419"/>
    </row>
    <row r="1337" spans="1:9" s="59" customFormat="1" ht="15.75">
      <c r="A1337" s="420"/>
      <c r="B1337" s="349"/>
      <c r="C1337" s="153"/>
      <c r="D1337" s="488" t="s">
        <v>315</v>
      </c>
      <c r="E1337" s="57">
        <v>400000</v>
      </c>
      <c r="F1337" s="484">
        <v>285000</v>
      </c>
      <c r="G1337" s="99"/>
      <c r="I1337" s="419">
        <f>SUM(F1337/E1337*100)</f>
        <v>71.25</v>
      </c>
    </row>
    <row r="1338" spans="1:9" s="59" customFormat="1" ht="15.75">
      <c r="A1338" s="420"/>
      <c r="B1338" s="349"/>
      <c r="C1338" s="153">
        <v>3250</v>
      </c>
      <c r="D1338" s="488" t="s">
        <v>348</v>
      </c>
      <c r="E1338" s="57">
        <v>660000</v>
      </c>
      <c r="F1338" s="484">
        <v>259242</v>
      </c>
      <c r="I1338" s="367">
        <f>SUM(F1338/E1338*100)</f>
        <v>39.27909090909091</v>
      </c>
    </row>
    <row r="1339" spans="1:9" s="59" customFormat="1" ht="15.75">
      <c r="A1339" s="420"/>
      <c r="B1339" s="349"/>
      <c r="C1339" s="153">
        <v>4210</v>
      </c>
      <c r="D1339" s="492" t="s">
        <v>226</v>
      </c>
      <c r="E1339" s="57">
        <v>6000</v>
      </c>
      <c r="F1339" s="484">
        <v>4421.75</v>
      </c>
      <c r="G1339" s="147"/>
      <c r="H1339" s="147"/>
      <c r="I1339" s="367">
        <f>SUM(F1339/E1339*100)</f>
        <v>73.69583333333334</v>
      </c>
    </row>
    <row r="1340" spans="1:9" s="59" customFormat="1" ht="15.75">
      <c r="A1340" s="361"/>
      <c r="B1340" s="346"/>
      <c r="C1340" s="153">
        <v>4260</v>
      </c>
      <c r="D1340" s="488" t="s">
        <v>228</v>
      </c>
      <c r="E1340" s="57">
        <v>400</v>
      </c>
      <c r="F1340" s="482">
        <v>0</v>
      </c>
      <c r="G1340" s="166"/>
      <c r="H1340" s="167"/>
      <c r="I1340" s="362">
        <f>SUM(F1340/E1340*100)</f>
        <v>0</v>
      </c>
    </row>
    <row r="1341" spans="1:9" s="59" customFormat="1" ht="15.75">
      <c r="A1341" s="361"/>
      <c r="B1341" s="346"/>
      <c r="C1341" s="153">
        <v>4300</v>
      </c>
      <c r="D1341" s="488" t="s">
        <v>214</v>
      </c>
      <c r="E1341" s="57">
        <v>111600</v>
      </c>
      <c r="F1341" s="484">
        <v>63112.26</v>
      </c>
      <c r="I1341" s="367">
        <f>SUM(F1341/E1341*100)</f>
        <v>56.55220430107527</v>
      </c>
    </row>
    <row r="1342" spans="1:9" s="59" customFormat="1" ht="13.5" customHeight="1">
      <c r="A1342" s="361"/>
      <c r="B1342" s="346"/>
      <c r="C1342" s="153"/>
      <c r="D1342" s="488"/>
      <c r="E1342" s="57"/>
      <c r="F1342" s="484"/>
      <c r="I1342" s="367"/>
    </row>
    <row r="1343" spans="1:9" s="59" customFormat="1" ht="15.75">
      <c r="A1343" s="361"/>
      <c r="B1343" s="532" t="s">
        <v>377</v>
      </c>
      <c r="C1343" s="473"/>
      <c r="D1343" s="581" t="s">
        <v>14</v>
      </c>
      <c r="E1343" s="382">
        <f>SUM(E1345+E1347)</f>
        <v>3510000</v>
      </c>
      <c r="F1343" s="538">
        <f>SUM(F1345+F1347)</f>
        <v>3122072.18</v>
      </c>
      <c r="I1343" s="367">
        <f>SUM(F1343/E1343*100)</f>
        <v>88.94792535612535</v>
      </c>
    </row>
    <row r="1344" spans="1:9" s="59" customFormat="1" ht="15.75">
      <c r="A1344" s="361"/>
      <c r="B1344" s="346"/>
      <c r="C1344" s="153"/>
      <c r="D1344" s="488"/>
      <c r="E1344" s="57"/>
      <c r="F1344" s="484"/>
      <c r="I1344" s="367"/>
    </row>
    <row r="1345" spans="1:9" s="59" customFormat="1" ht="15.75">
      <c r="A1345" s="420"/>
      <c r="B1345" s="349"/>
      <c r="C1345" s="153">
        <v>4150</v>
      </c>
      <c r="D1345" s="492" t="s">
        <v>425</v>
      </c>
      <c r="E1345" s="57">
        <v>760000</v>
      </c>
      <c r="F1345" s="484">
        <v>372072.18</v>
      </c>
      <c r="G1345" s="147"/>
      <c r="H1345" s="147"/>
      <c r="I1345" s="367">
        <f>SUM(F1345/E1345*100)</f>
        <v>48.95686578947369</v>
      </c>
    </row>
    <row r="1346" spans="1:9" s="59" customFormat="1" ht="15" customHeight="1">
      <c r="A1346" s="361"/>
      <c r="B1346" s="159"/>
      <c r="C1346" s="159">
        <v>6010</v>
      </c>
      <c r="D1346" s="51" t="s">
        <v>232</v>
      </c>
      <c r="E1346" s="53"/>
      <c r="F1346" s="58"/>
      <c r="G1346" s="99"/>
      <c r="I1346" s="419"/>
    </row>
    <row r="1347" spans="1:9" s="59" customFormat="1" ht="15.75">
      <c r="A1347" s="361"/>
      <c r="B1347" s="159"/>
      <c r="C1347" s="159"/>
      <c r="D1347" s="51" t="s">
        <v>233</v>
      </c>
      <c r="E1347" s="53">
        <v>2750000</v>
      </c>
      <c r="F1347" s="58">
        <v>2750000</v>
      </c>
      <c r="I1347" s="419">
        <f>SUM(F1347/E1347*100)</f>
        <v>100</v>
      </c>
    </row>
    <row r="1348" spans="1:9" s="59" customFormat="1" ht="15.75" customHeight="1">
      <c r="A1348" s="420"/>
      <c r="B1348" s="97"/>
      <c r="C1348" s="159"/>
      <c r="D1348" s="243" t="s">
        <v>234</v>
      </c>
      <c r="E1348" s="53"/>
      <c r="F1348" s="58"/>
      <c r="G1348" s="147"/>
      <c r="H1348" s="147"/>
      <c r="I1348" s="438"/>
    </row>
    <row r="1349" spans="1:12" s="59" customFormat="1" ht="13.5" customHeight="1" thickBot="1">
      <c r="A1349" s="623"/>
      <c r="B1349" s="733"/>
      <c r="C1349" s="733"/>
      <c r="D1349" s="370"/>
      <c r="E1349" s="467"/>
      <c r="F1349" s="467"/>
      <c r="G1349" s="369"/>
      <c r="H1349" s="369"/>
      <c r="I1349" s="374"/>
      <c r="J1349" s="102"/>
      <c r="K1349" s="102"/>
      <c r="L1349" s="102"/>
    </row>
    <row r="1350" spans="1:21" s="257" customFormat="1" ht="19.5" thickBot="1">
      <c r="A1350" s="724"/>
      <c r="B1350" s="725"/>
      <c r="C1350" s="726"/>
      <c r="D1350" s="727" t="s">
        <v>180</v>
      </c>
      <c r="E1350" s="728">
        <f>SUM(E559+E570+E581+E603+E644+E678+E709+E721+E803+E859+E874+E887+E899+E1041+E1078+E1171+E1210+E1235+E1277+E1326)</f>
        <v>73525486.29</v>
      </c>
      <c r="F1350" s="729">
        <f>SUM(F559+F570+F581+F603+F644+F678+F709+F721+F803+F859+F874+F887+F899+F1041+F1078+F1171+F1210+F1235+F1277+F1326)</f>
        <v>27717698.64</v>
      </c>
      <c r="G1350" s="730"/>
      <c r="H1350" s="731"/>
      <c r="I1350" s="732">
        <f>SUM(F1350/E1350*100)</f>
        <v>37.698082717434275</v>
      </c>
      <c r="J1350" s="197"/>
      <c r="K1350" s="197"/>
      <c r="L1350" s="197"/>
      <c r="M1350" s="197"/>
      <c r="N1350" s="197"/>
      <c r="O1350" s="197"/>
      <c r="P1350" s="197"/>
      <c r="Q1350" s="197"/>
      <c r="R1350" s="197"/>
      <c r="S1350" s="197"/>
      <c r="T1350" s="197"/>
      <c r="U1350" s="197"/>
    </row>
    <row r="1351" spans="1:9" s="197" customFormat="1" ht="18.75">
      <c r="A1351" s="258"/>
      <c r="B1351" s="258"/>
      <c r="C1351" s="258"/>
      <c r="D1351" s="194"/>
      <c r="E1351" s="259"/>
      <c r="F1351" s="259"/>
      <c r="G1351" s="260"/>
      <c r="H1351" s="260"/>
      <c r="I1351" s="261"/>
    </row>
    <row r="1352" spans="1:9" s="197" customFormat="1" ht="18.75">
      <c r="A1352" s="258"/>
      <c r="B1352" s="258"/>
      <c r="C1352" s="258"/>
      <c r="D1352" s="194"/>
      <c r="E1352" s="259"/>
      <c r="F1352" s="259"/>
      <c r="G1352" s="260"/>
      <c r="H1352" s="260"/>
      <c r="I1352" s="261"/>
    </row>
    <row r="1353" spans="1:9" s="197" customFormat="1" ht="18.75">
      <c r="A1353" s="258"/>
      <c r="B1353" s="258"/>
      <c r="C1353" s="258"/>
      <c r="D1353" s="194"/>
      <c r="E1353" s="259"/>
      <c r="F1353" s="259"/>
      <c r="G1353" s="260"/>
      <c r="H1353" s="260"/>
      <c r="I1353" s="261"/>
    </row>
    <row r="1354" spans="1:9" s="197" customFormat="1" ht="18.75">
      <c r="A1354" s="258"/>
      <c r="B1354" s="258"/>
      <c r="C1354" s="258"/>
      <c r="D1354" s="194"/>
      <c r="E1354" s="259"/>
      <c r="F1354" s="259"/>
      <c r="G1354" s="260"/>
      <c r="H1354" s="260"/>
      <c r="I1354" s="261"/>
    </row>
    <row r="1355" spans="1:9" s="197" customFormat="1" ht="18.75">
      <c r="A1355" s="258"/>
      <c r="B1355" s="258"/>
      <c r="C1355" s="258"/>
      <c r="D1355" s="194"/>
      <c r="E1355" s="259"/>
      <c r="F1355" s="259"/>
      <c r="G1355" s="260"/>
      <c r="H1355" s="260"/>
      <c r="I1355" s="261"/>
    </row>
    <row r="1356" spans="1:9" s="197" customFormat="1" ht="18.75">
      <c r="A1356" s="258"/>
      <c r="B1356" s="258"/>
      <c r="C1356" s="258"/>
      <c r="D1356" s="194"/>
      <c r="E1356" s="259"/>
      <c r="F1356" s="259"/>
      <c r="G1356" s="260"/>
      <c r="H1356" s="260"/>
      <c r="I1356" s="261"/>
    </row>
    <row r="1357" spans="1:9" s="197" customFormat="1" ht="18.75">
      <c r="A1357" s="258"/>
      <c r="B1357" s="258"/>
      <c r="C1357" s="258"/>
      <c r="D1357" s="194"/>
      <c r="E1357" s="259"/>
      <c r="F1357" s="259"/>
      <c r="G1357" s="260"/>
      <c r="H1357" s="260"/>
      <c r="I1357" s="261"/>
    </row>
    <row r="1358" spans="1:9" s="197" customFormat="1" ht="18.75">
      <c r="A1358" s="258"/>
      <c r="B1358" s="258"/>
      <c r="C1358" s="258"/>
      <c r="D1358" s="194"/>
      <c r="E1358" s="259"/>
      <c r="F1358" s="259"/>
      <c r="G1358" s="260"/>
      <c r="H1358" s="260"/>
      <c r="I1358" s="261"/>
    </row>
    <row r="1359" spans="1:9" s="197" customFormat="1" ht="18.75">
      <c r="A1359" s="258"/>
      <c r="B1359" s="258"/>
      <c r="C1359" s="258"/>
      <c r="D1359" s="194"/>
      <c r="E1359" s="259"/>
      <c r="F1359" s="259"/>
      <c r="G1359" s="260"/>
      <c r="H1359" s="260"/>
      <c r="I1359" s="261"/>
    </row>
    <row r="1360" spans="1:9" s="197" customFormat="1" ht="18.75">
      <c r="A1360" s="258"/>
      <c r="B1360" s="258"/>
      <c r="C1360" s="258"/>
      <c r="D1360" s="194"/>
      <c r="E1360" s="259"/>
      <c r="F1360" s="259"/>
      <c r="G1360" s="260"/>
      <c r="H1360" s="260"/>
      <c r="I1360" s="261"/>
    </row>
    <row r="1361" spans="1:9" s="197" customFormat="1" ht="18.75">
      <c r="A1361" s="258"/>
      <c r="B1361" s="258"/>
      <c r="C1361" s="258"/>
      <c r="D1361" s="194"/>
      <c r="E1361" s="259"/>
      <c r="F1361" s="259"/>
      <c r="G1361" s="260"/>
      <c r="H1361" s="260"/>
      <c r="I1361" s="261"/>
    </row>
    <row r="1362" spans="1:9" s="197" customFormat="1" ht="18.75">
      <c r="A1362" s="258"/>
      <c r="B1362" s="258"/>
      <c r="C1362" s="258"/>
      <c r="D1362" s="194"/>
      <c r="E1362" s="259"/>
      <c r="F1362" s="259"/>
      <c r="G1362" s="260"/>
      <c r="H1362" s="260"/>
      <c r="I1362" s="261"/>
    </row>
    <row r="1363" spans="1:12" s="197" customFormat="1" ht="18.75" customHeight="1" thickBot="1">
      <c r="A1363" s="194"/>
      <c r="B1363" s="11" t="s">
        <v>181</v>
      </c>
      <c r="C1363" s="214"/>
      <c r="D1363" s="262"/>
      <c r="E1363" s="263"/>
      <c r="F1363" s="263"/>
      <c r="G1363" s="263"/>
      <c r="H1363" s="263"/>
      <c r="I1363" s="263"/>
      <c r="J1363" s="262"/>
      <c r="K1363" s="262"/>
      <c r="L1363" s="262"/>
    </row>
    <row r="1364" spans="1:12" s="197" customFormat="1" ht="13.5" customHeight="1">
      <c r="A1364" s="80" t="s">
        <v>3</v>
      </c>
      <c r="B1364" s="80" t="s">
        <v>4</v>
      </c>
      <c r="C1364" s="104" t="s">
        <v>182</v>
      </c>
      <c r="D1364" s="16" t="s">
        <v>6</v>
      </c>
      <c r="E1364" s="80" t="s">
        <v>183</v>
      </c>
      <c r="F1364" s="80" t="s">
        <v>8</v>
      </c>
      <c r="G1364" s="80"/>
      <c r="H1364" s="183"/>
      <c r="I1364" s="80" t="s">
        <v>9</v>
      </c>
      <c r="J1364" s="262"/>
      <c r="K1364" s="262"/>
      <c r="L1364" s="262"/>
    </row>
    <row r="1365" spans="1:15" s="247" customFormat="1" ht="11.25">
      <c r="A1365" s="219">
        <v>1</v>
      </c>
      <c r="B1365" s="219">
        <v>2</v>
      </c>
      <c r="C1365" s="219">
        <v>3</v>
      </c>
      <c r="D1365" s="219">
        <v>4</v>
      </c>
      <c r="E1365" s="219">
        <v>5</v>
      </c>
      <c r="F1365" s="219">
        <v>6</v>
      </c>
      <c r="G1365" s="220"/>
      <c r="H1365" s="221"/>
      <c r="I1365" s="219">
        <v>7</v>
      </c>
      <c r="L1365" s="222"/>
      <c r="M1365" s="222"/>
      <c r="N1365" s="222"/>
      <c r="O1365" s="222"/>
    </row>
    <row r="1366" spans="1:12" s="197" customFormat="1" ht="15.75" customHeight="1">
      <c r="A1366" s="111">
        <v>750</v>
      </c>
      <c r="B1366" s="264"/>
      <c r="C1366" s="265"/>
      <c r="D1366" s="91" t="s">
        <v>50</v>
      </c>
      <c r="E1366" s="114">
        <f>SUM(E1368+E1376)</f>
        <v>258081</v>
      </c>
      <c r="F1366" s="114">
        <f>SUM(F1368+F1376)</f>
        <v>149003.79</v>
      </c>
      <c r="G1366" s="93"/>
      <c r="H1366" s="92"/>
      <c r="I1366" s="93">
        <f>SUM(F1366/E1366*100)</f>
        <v>57.73528078393993</v>
      </c>
      <c r="J1366" s="262"/>
      <c r="K1366" s="262"/>
      <c r="L1366" s="262"/>
    </row>
    <row r="1367" spans="1:12" s="197" customFormat="1" ht="14.25" customHeight="1">
      <c r="A1367" s="60"/>
      <c r="B1367" s="263"/>
      <c r="C1367" s="84"/>
      <c r="D1367" s="98"/>
      <c r="E1367" s="63"/>
      <c r="F1367" s="237"/>
      <c r="G1367" s="53"/>
      <c r="H1367" s="57"/>
      <c r="I1367" s="53"/>
      <c r="J1367" s="262"/>
      <c r="K1367" s="262"/>
      <c r="L1367" s="262"/>
    </row>
    <row r="1368" spans="1:12" s="197" customFormat="1" ht="15.75" customHeight="1">
      <c r="A1368" s="244" t="s">
        <v>32</v>
      </c>
      <c r="B1368" s="230" t="s">
        <v>51</v>
      </c>
      <c r="C1368" s="115" t="s">
        <v>32</v>
      </c>
      <c r="D1368" s="101" t="s">
        <v>185</v>
      </c>
      <c r="E1368" s="63">
        <f>SUM(E1370:E1374)</f>
        <v>225500</v>
      </c>
      <c r="F1368" s="237">
        <f>SUM(F1370:F1374)</f>
        <v>125800.00000000001</v>
      </c>
      <c r="G1368" s="53"/>
      <c r="H1368" s="57"/>
      <c r="I1368" s="53">
        <f>SUM(F1368/E1368*100)</f>
        <v>55.78713968957872</v>
      </c>
      <c r="J1368" s="262"/>
      <c r="K1368" s="262"/>
      <c r="L1368" s="262"/>
    </row>
    <row r="1369" spans="1:12" s="197" customFormat="1" ht="13.5" customHeight="1">
      <c r="A1369" s="244"/>
      <c r="B1369" s="230"/>
      <c r="C1369" s="115"/>
      <c r="D1369" s="101"/>
      <c r="E1369" s="63"/>
      <c r="F1369" s="237"/>
      <c r="G1369" s="53"/>
      <c r="H1369" s="57"/>
      <c r="I1369" s="53"/>
      <c r="J1369" s="262"/>
      <c r="K1369" s="262"/>
      <c r="L1369" s="262"/>
    </row>
    <row r="1370" spans="1:12" s="197" customFormat="1" ht="15.75" customHeight="1">
      <c r="A1370" s="226"/>
      <c r="B1370" s="266"/>
      <c r="C1370" s="49">
        <v>4010</v>
      </c>
      <c r="D1370" s="98" t="s">
        <v>222</v>
      </c>
      <c r="E1370" s="53">
        <v>164663.95</v>
      </c>
      <c r="F1370" s="58">
        <v>84635.49</v>
      </c>
      <c r="G1370" s="53"/>
      <c r="H1370" s="57"/>
      <c r="I1370" s="53">
        <f>SUM(F1370/E1370*100)</f>
        <v>51.398918828316695</v>
      </c>
      <c r="J1370" s="262"/>
      <c r="K1370" s="262"/>
      <c r="L1370" s="262"/>
    </row>
    <row r="1371" spans="1:12" s="197" customFormat="1" ht="15.75" customHeight="1">
      <c r="A1371" s="244"/>
      <c r="B1371" s="267"/>
      <c r="C1371" s="49">
        <v>4040</v>
      </c>
      <c r="D1371" s="98" t="s">
        <v>264</v>
      </c>
      <c r="E1371" s="53">
        <v>20596.05</v>
      </c>
      <c r="F1371" s="58">
        <v>20596.05</v>
      </c>
      <c r="G1371" s="53"/>
      <c r="H1371" s="57"/>
      <c r="I1371" s="53">
        <f>SUM(F1371/E1371*100)</f>
        <v>100</v>
      </c>
      <c r="J1371" s="262"/>
      <c r="K1371" s="262"/>
      <c r="L1371" s="262"/>
    </row>
    <row r="1372" spans="1:16" s="197" customFormat="1" ht="15.75" customHeight="1">
      <c r="A1372" s="244"/>
      <c r="B1372" s="267"/>
      <c r="C1372" s="49">
        <v>4110</v>
      </c>
      <c r="D1372" s="98" t="s">
        <v>223</v>
      </c>
      <c r="E1372" s="53">
        <v>28058</v>
      </c>
      <c r="F1372" s="58">
        <v>12573.74</v>
      </c>
      <c r="G1372" s="53"/>
      <c r="H1372" s="57"/>
      <c r="I1372" s="53">
        <f>SUM(F1372/E1372*100)</f>
        <v>44.81338655641884</v>
      </c>
      <c r="J1372" s="262"/>
      <c r="K1372" s="262"/>
      <c r="L1372" s="262"/>
      <c r="O1372" s="59"/>
      <c r="P1372"/>
    </row>
    <row r="1373" spans="1:12" s="21" customFormat="1" ht="15.75" customHeight="1">
      <c r="A1373" s="244"/>
      <c r="B1373" s="267"/>
      <c r="C1373" s="49">
        <v>4120</v>
      </c>
      <c r="D1373" s="98" t="s">
        <v>224</v>
      </c>
      <c r="E1373" s="53">
        <v>4525</v>
      </c>
      <c r="F1373" s="58">
        <v>2251.97</v>
      </c>
      <c r="G1373" s="53"/>
      <c r="H1373" s="57"/>
      <c r="I1373" s="53">
        <f>SUM(F1373/E1373*100)</f>
        <v>49.767292817679554</v>
      </c>
      <c r="J1373" s="76"/>
      <c r="K1373" s="76"/>
      <c r="L1373" s="76"/>
    </row>
    <row r="1374" spans="1:62" s="95" customFormat="1" ht="15.75" customHeight="1" thickBot="1">
      <c r="A1374" s="244"/>
      <c r="B1374" s="267"/>
      <c r="C1374" s="49">
        <v>4440</v>
      </c>
      <c r="D1374" s="98" t="s">
        <v>271</v>
      </c>
      <c r="E1374" s="53">
        <v>7657</v>
      </c>
      <c r="F1374" s="58">
        <v>5742.75</v>
      </c>
      <c r="G1374" s="53"/>
      <c r="H1374" s="57"/>
      <c r="I1374" s="53">
        <f>SUM(F1374/E1374*100)</f>
        <v>75</v>
      </c>
      <c r="J1374" s="102"/>
      <c r="K1374" s="102"/>
      <c r="L1374" s="102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</row>
    <row r="1375" spans="1:12" s="59" customFormat="1" ht="15.75" customHeight="1">
      <c r="A1375" s="244"/>
      <c r="B1375" s="267"/>
      <c r="C1375" s="49"/>
      <c r="D1375" s="98"/>
      <c r="E1375" s="53"/>
      <c r="F1375" s="58"/>
      <c r="G1375" s="53"/>
      <c r="H1375" s="57"/>
      <c r="I1375" s="53"/>
      <c r="J1375" s="102"/>
      <c r="K1375" s="102"/>
      <c r="L1375" s="102"/>
    </row>
    <row r="1376" spans="1:12" s="59" customFormat="1" ht="15.75" customHeight="1">
      <c r="A1376" s="244"/>
      <c r="B1376" s="267" t="s">
        <v>388</v>
      </c>
      <c r="C1376" s="49"/>
      <c r="D1376" s="381" t="s">
        <v>389</v>
      </c>
      <c r="E1376" s="383">
        <f>SUM(E1378:E1382)</f>
        <v>32581</v>
      </c>
      <c r="F1376" s="531">
        <f>SUM(F1378:F1382)</f>
        <v>23203.79</v>
      </c>
      <c r="G1376" s="53"/>
      <c r="H1376" s="57"/>
      <c r="I1376" s="53">
        <f>SUM(F1376/E1376*100)</f>
        <v>71.21877781529112</v>
      </c>
      <c r="J1376" s="102"/>
      <c r="K1376" s="102"/>
      <c r="L1376" s="102"/>
    </row>
    <row r="1377" spans="1:12" s="59" customFormat="1" ht="15.75" customHeight="1">
      <c r="A1377" s="244"/>
      <c r="B1377" s="267"/>
      <c r="C1377" s="49"/>
      <c r="D1377" s="98"/>
      <c r="E1377" s="53"/>
      <c r="F1377" s="58"/>
      <c r="G1377" s="53"/>
      <c r="H1377" s="57"/>
      <c r="I1377" s="53"/>
      <c r="J1377" s="102"/>
      <c r="K1377" s="102"/>
      <c r="L1377" s="102"/>
    </row>
    <row r="1378" spans="1:12" s="59" customFormat="1" ht="15.75" customHeight="1">
      <c r="A1378" s="244"/>
      <c r="B1378" s="267"/>
      <c r="C1378" s="49">
        <v>3020</v>
      </c>
      <c r="D1378" s="98" t="s">
        <v>263</v>
      </c>
      <c r="E1378" s="53">
        <v>18400</v>
      </c>
      <c r="F1378" s="58">
        <v>11500</v>
      </c>
      <c r="G1378" s="53"/>
      <c r="H1378" s="57"/>
      <c r="I1378" s="53">
        <f>SUM(F1378/E1378*100)</f>
        <v>62.5</v>
      </c>
      <c r="J1378" s="102"/>
      <c r="K1378" s="102"/>
      <c r="L1378" s="102"/>
    </row>
    <row r="1379" spans="1:16" s="197" customFormat="1" ht="15.75" customHeight="1">
      <c r="A1379" s="244"/>
      <c r="B1379" s="267"/>
      <c r="C1379" s="49">
        <v>4110</v>
      </c>
      <c r="D1379" s="98" t="s">
        <v>223</v>
      </c>
      <c r="E1379" s="53">
        <v>4052.89</v>
      </c>
      <c r="F1379" s="58">
        <v>2996.13</v>
      </c>
      <c r="G1379" s="53"/>
      <c r="H1379" s="57"/>
      <c r="I1379" s="53">
        <f>SUM(F1379/E1379*100)</f>
        <v>73.92576655176923</v>
      </c>
      <c r="J1379" s="262"/>
      <c r="K1379" s="262"/>
      <c r="L1379" s="262"/>
      <c r="O1379" s="59"/>
      <c r="P1379"/>
    </row>
    <row r="1380" spans="1:12" s="21" customFormat="1" ht="15.75" customHeight="1">
      <c r="A1380" s="244"/>
      <c r="B1380" s="267"/>
      <c r="C1380" s="49">
        <v>4120</v>
      </c>
      <c r="D1380" s="98" t="s">
        <v>224</v>
      </c>
      <c r="E1380" s="53">
        <v>653.71</v>
      </c>
      <c r="F1380" s="58">
        <v>483.24</v>
      </c>
      <c r="G1380" s="53"/>
      <c r="H1380" s="57"/>
      <c r="I1380" s="53">
        <f>SUM(F1380/E1380*100)</f>
        <v>73.92268743020605</v>
      </c>
      <c r="J1380" s="76"/>
      <c r="K1380" s="76"/>
      <c r="L1380" s="76"/>
    </row>
    <row r="1381" spans="1:9" s="59" customFormat="1" ht="15.75">
      <c r="A1381" s="159"/>
      <c r="B1381" s="49"/>
      <c r="C1381" s="153">
        <v>4170</v>
      </c>
      <c r="D1381" s="51" t="s">
        <v>225</v>
      </c>
      <c r="E1381" s="52">
        <v>8274.4</v>
      </c>
      <c r="F1381" s="123">
        <v>8224.42</v>
      </c>
      <c r="G1381" s="166"/>
      <c r="H1381" s="167"/>
      <c r="I1381" s="117">
        <f>SUM(F1381/E1381*100)</f>
        <v>99.39596828773084</v>
      </c>
    </row>
    <row r="1382" spans="1:12" s="59" customFormat="1" ht="15.75" customHeight="1">
      <c r="A1382" s="559"/>
      <c r="B1382" s="271"/>
      <c r="C1382" s="153">
        <v>4210</v>
      </c>
      <c r="D1382" s="51" t="s">
        <v>226</v>
      </c>
      <c r="E1382" s="52">
        <v>1200</v>
      </c>
      <c r="F1382" s="53">
        <v>0</v>
      </c>
      <c r="G1382" s="58"/>
      <c r="H1382" s="57"/>
      <c r="I1382" s="359">
        <f>SUM(F1382/E1382*100)</f>
        <v>0</v>
      </c>
      <c r="J1382" s="102"/>
      <c r="K1382" s="102"/>
      <c r="L1382" s="102"/>
    </row>
    <row r="1383" spans="1:12" s="59" customFormat="1" ht="15.75" customHeight="1" thickBot="1">
      <c r="A1383" s="244"/>
      <c r="B1383" s="267"/>
      <c r="C1383" s="49"/>
      <c r="D1383" s="98"/>
      <c r="E1383" s="53"/>
      <c r="F1383" s="58"/>
      <c r="G1383" s="53"/>
      <c r="H1383" s="57"/>
      <c r="I1383" s="53"/>
      <c r="J1383" s="102"/>
      <c r="K1383" s="102"/>
      <c r="L1383" s="102"/>
    </row>
    <row r="1384" spans="1:12" s="59" customFormat="1" ht="15.75" customHeight="1">
      <c r="A1384" s="162">
        <v>751</v>
      </c>
      <c r="B1384" s="268"/>
      <c r="C1384" s="269"/>
      <c r="D1384" s="62" t="s">
        <v>349</v>
      </c>
      <c r="E1384" s="238"/>
      <c r="F1384" s="71"/>
      <c r="G1384" s="108"/>
      <c r="H1384" s="109"/>
      <c r="I1384" s="71"/>
      <c r="J1384" s="102"/>
      <c r="K1384" s="102"/>
      <c r="L1384" s="102"/>
    </row>
    <row r="1385" spans="1:12" s="59" customFormat="1" ht="15.75" customHeight="1" thickBot="1">
      <c r="A1385" s="244"/>
      <c r="B1385" s="271"/>
      <c r="C1385" s="169"/>
      <c r="D1385" s="51" t="s">
        <v>350</v>
      </c>
      <c r="E1385" s="40">
        <f>SUM(E1387)</f>
        <v>4474</v>
      </c>
      <c r="F1385" s="63">
        <f>SUM(F1387)</f>
        <v>2217.48</v>
      </c>
      <c r="G1385" s="57"/>
      <c r="H1385" s="57"/>
      <c r="I1385" s="58">
        <f>SUM(F1385/E1385*100)</f>
        <v>49.56370138578453</v>
      </c>
      <c r="J1385" s="102"/>
      <c r="K1385" s="102"/>
      <c r="L1385" s="102"/>
    </row>
    <row r="1386" spans="1:12" s="59" customFormat="1" ht="13.5" customHeight="1">
      <c r="A1386" s="555"/>
      <c r="B1386" s="556"/>
      <c r="C1386" s="557"/>
      <c r="D1386" s="415"/>
      <c r="E1386" s="309"/>
      <c r="F1386" s="537"/>
      <c r="G1386" s="312"/>
      <c r="H1386" s="312"/>
      <c r="I1386" s="558"/>
      <c r="J1386" s="102"/>
      <c r="K1386" s="102"/>
      <c r="L1386" s="102"/>
    </row>
    <row r="1387" spans="1:12" s="59" customFormat="1" ht="15.75" customHeight="1">
      <c r="A1387" s="559"/>
      <c r="B1387" s="110" t="s">
        <v>191</v>
      </c>
      <c r="C1387" s="169"/>
      <c r="D1387" s="39" t="s">
        <v>349</v>
      </c>
      <c r="E1387" s="88">
        <f>SUM(E1389+E1390+E1391+E1392)</f>
        <v>4474</v>
      </c>
      <c r="F1387" s="483">
        <f>SUM(F1389+F1390+F1391+F1392)</f>
        <v>2217.48</v>
      </c>
      <c r="G1387" s="58"/>
      <c r="H1387" s="57"/>
      <c r="I1387" s="359">
        <f>SUM(F1387/E1387*100)</f>
        <v>49.56370138578453</v>
      </c>
      <c r="J1387" s="102"/>
      <c r="K1387" s="102"/>
      <c r="L1387" s="102"/>
    </row>
    <row r="1388" spans="1:12" s="59" customFormat="1" ht="13.5" customHeight="1">
      <c r="A1388" s="559"/>
      <c r="B1388" s="271"/>
      <c r="C1388" s="153"/>
      <c r="D1388" s="39"/>
      <c r="E1388" s="52"/>
      <c r="F1388" s="484"/>
      <c r="G1388" s="58"/>
      <c r="H1388" s="57"/>
      <c r="I1388" s="359"/>
      <c r="J1388" s="102"/>
      <c r="K1388" s="102"/>
      <c r="L1388" s="102"/>
    </row>
    <row r="1389" spans="1:12" s="197" customFormat="1" ht="15.75" customHeight="1">
      <c r="A1389" s="560"/>
      <c r="B1389" s="272"/>
      <c r="C1389" s="153">
        <v>4010</v>
      </c>
      <c r="D1389" s="51" t="s">
        <v>222</v>
      </c>
      <c r="E1389" s="52">
        <v>3770</v>
      </c>
      <c r="F1389" s="484">
        <v>1884.96</v>
      </c>
      <c r="G1389" s="58"/>
      <c r="H1389" s="57"/>
      <c r="I1389" s="359">
        <f>SUM(F1389/E1389*100)</f>
        <v>49.99893899204244</v>
      </c>
      <c r="J1389" s="262"/>
      <c r="K1389" s="262"/>
      <c r="L1389" s="262"/>
    </row>
    <row r="1390" spans="1:12" s="59" customFormat="1" ht="15.75" customHeight="1">
      <c r="A1390" s="559"/>
      <c r="B1390" s="271"/>
      <c r="C1390" s="153">
        <v>4110</v>
      </c>
      <c r="D1390" s="51" t="s">
        <v>223</v>
      </c>
      <c r="E1390" s="52">
        <v>573</v>
      </c>
      <c r="F1390" s="484">
        <v>286.32</v>
      </c>
      <c r="G1390" s="58"/>
      <c r="H1390" s="57"/>
      <c r="I1390" s="359">
        <f>SUM(F1390/E1390*100)</f>
        <v>49.968586387434556</v>
      </c>
      <c r="J1390" s="102"/>
      <c r="K1390" s="102"/>
      <c r="L1390" s="102"/>
    </row>
    <row r="1391" spans="1:12" s="59" customFormat="1" ht="15.75" customHeight="1">
      <c r="A1391" s="559"/>
      <c r="B1391" s="271"/>
      <c r="C1391" s="153">
        <v>4120</v>
      </c>
      <c r="D1391" s="51" t="s">
        <v>224</v>
      </c>
      <c r="E1391" s="52">
        <v>92</v>
      </c>
      <c r="F1391" s="484">
        <v>46.2</v>
      </c>
      <c r="G1391" s="58"/>
      <c r="H1391" s="57"/>
      <c r="I1391" s="359">
        <f>SUM(F1391/E1391*100)</f>
        <v>50.21739130434783</v>
      </c>
      <c r="J1391" s="102"/>
      <c r="K1391" s="102"/>
      <c r="L1391" s="102"/>
    </row>
    <row r="1392" spans="1:12" s="59" customFormat="1" ht="15.75" customHeight="1">
      <c r="A1392" s="559"/>
      <c r="B1392" s="271"/>
      <c r="C1392" s="153">
        <v>4210</v>
      </c>
      <c r="D1392" s="51" t="s">
        <v>226</v>
      </c>
      <c r="E1392" s="52">
        <v>39</v>
      </c>
      <c r="F1392" s="484">
        <v>0</v>
      </c>
      <c r="G1392" s="58"/>
      <c r="H1392" s="57"/>
      <c r="I1392" s="359">
        <f>SUM(F1392/E1392*100)</f>
        <v>0</v>
      </c>
      <c r="J1392" s="102"/>
      <c r="K1392" s="102"/>
      <c r="L1392" s="102"/>
    </row>
    <row r="1393" spans="1:12" s="59" customFormat="1" ht="15.75" customHeight="1" thickBot="1">
      <c r="A1393" s="598"/>
      <c r="B1393" s="599"/>
      <c r="C1393" s="422"/>
      <c r="D1393" s="370"/>
      <c r="E1393" s="439"/>
      <c r="F1393" s="562"/>
      <c r="G1393" s="317"/>
      <c r="H1393" s="318"/>
      <c r="I1393" s="475"/>
      <c r="J1393" s="102"/>
      <c r="K1393" s="102"/>
      <c r="L1393" s="102"/>
    </row>
    <row r="1394" spans="1:12" s="472" customFormat="1" ht="15.75" customHeight="1" thickBot="1">
      <c r="A1394" s="674">
        <v>752</v>
      </c>
      <c r="B1394" s="435"/>
      <c r="C1394" s="639"/>
      <c r="D1394" s="675" t="s">
        <v>361</v>
      </c>
      <c r="E1394" s="676">
        <f>SUM(E1399)</f>
        <v>550</v>
      </c>
      <c r="F1394" s="677">
        <f>SUM(F1399)</f>
        <v>230</v>
      </c>
      <c r="G1394" s="641"/>
      <c r="H1394" s="639"/>
      <c r="I1394" s="678">
        <f>SUM(F1394/E1394*100)</f>
        <v>41.81818181818181</v>
      </c>
      <c r="J1394" s="153"/>
      <c r="K1394" s="153"/>
      <c r="L1394" s="153"/>
    </row>
    <row r="1395" spans="1:12" s="472" customFormat="1" ht="15.75" customHeight="1">
      <c r="A1395" s="153"/>
      <c r="B1395" s="153"/>
      <c r="C1395" s="153"/>
      <c r="D1395" s="169"/>
      <c r="E1395" s="673"/>
      <c r="F1395" s="673"/>
      <c r="G1395" s="153"/>
      <c r="H1395" s="153"/>
      <c r="I1395" s="57"/>
      <c r="J1395" s="153"/>
      <c r="K1395" s="153"/>
      <c r="L1395" s="153"/>
    </row>
    <row r="1396" spans="1:12" s="472" customFormat="1" ht="12" customHeight="1" thickBot="1">
      <c r="A1396" s="153"/>
      <c r="B1396" s="153"/>
      <c r="C1396" s="153"/>
      <c r="D1396" s="169"/>
      <c r="E1396" s="673"/>
      <c r="F1396" s="673"/>
      <c r="G1396" s="153"/>
      <c r="H1396" s="153"/>
      <c r="I1396" s="57"/>
      <c r="J1396" s="153"/>
      <c r="K1396" s="153"/>
      <c r="L1396" s="153"/>
    </row>
    <row r="1397" spans="1:9" s="222" customFormat="1" ht="13.5" customHeight="1" thickBot="1">
      <c r="A1397" s="441">
        <v>1</v>
      </c>
      <c r="B1397" s="442">
        <v>2</v>
      </c>
      <c r="C1397" s="442">
        <v>3</v>
      </c>
      <c r="D1397" s="442">
        <v>4</v>
      </c>
      <c r="E1397" s="442">
        <v>5</v>
      </c>
      <c r="F1397" s="442">
        <v>6</v>
      </c>
      <c r="G1397" s="443"/>
      <c r="H1397" s="444"/>
      <c r="I1397" s="445">
        <v>7</v>
      </c>
    </row>
    <row r="1398" spans="1:12" s="472" customFormat="1" ht="15.75" customHeight="1">
      <c r="A1398" s="412"/>
      <c r="B1398" s="344"/>
      <c r="C1398" s="414"/>
      <c r="D1398" s="681"/>
      <c r="E1398" s="680"/>
      <c r="F1398" s="679"/>
      <c r="G1398" s="672"/>
      <c r="H1398" s="414"/>
      <c r="I1398" s="558"/>
      <c r="J1398" s="153"/>
      <c r="K1398" s="153"/>
      <c r="L1398" s="153"/>
    </row>
    <row r="1399" spans="1:21" s="59" customFormat="1" ht="15.75">
      <c r="A1399" s="361"/>
      <c r="B1399" s="532" t="s">
        <v>362</v>
      </c>
      <c r="C1399" s="473"/>
      <c r="D1399" s="581" t="s">
        <v>363</v>
      </c>
      <c r="E1399" s="382">
        <f>SUM(E1401+E1402)</f>
        <v>550</v>
      </c>
      <c r="F1399" s="580">
        <f>SUM(F1401+F1402)</f>
        <v>230</v>
      </c>
      <c r="G1399" s="102"/>
      <c r="H1399" s="102"/>
      <c r="I1399" s="367">
        <f>SUM(F1399/E1399*100)</f>
        <v>41.81818181818181</v>
      </c>
      <c r="J1399" s="102"/>
      <c r="K1399" s="102"/>
      <c r="L1399" s="102"/>
      <c r="M1399" s="102"/>
      <c r="N1399" s="102"/>
      <c r="O1399" s="102"/>
      <c r="P1399" s="102"/>
      <c r="Q1399" s="102"/>
      <c r="R1399" s="102"/>
      <c r="S1399" s="102"/>
      <c r="T1399" s="102"/>
      <c r="U1399" s="102"/>
    </row>
    <row r="1400" spans="1:12" s="59" customFormat="1" ht="9.75" customHeight="1">
      <c r="A1400" s="559"/>
      <c r="B1400" s="589"/>
      <c r="C1400" s="153"/>
      <c r="D1400" s="488"/>
      <c r="E1400" s="57"/>
      <c r="F1400" s="484"/>
      <c r="G1400" s="57"/>
      <c r="H1400" s="57"/>
      <c r="I1400" s="510"/>
      <c r="J1400" s="102"/>
      <c r="K1400" s="102"/>
      <c r="L1400" s="102"/>
    </row>
    <row r="1401" spans="1:9" s="59" customFormat="1" ht="15.75" customHeight="1">
      <c r="A1401" s="358"/>
      <c r="B1401" s="492"/>
      <c r="C1401" s="153">
        <v>4210</v>
      </c>
      <c r="D1401" s="488" t="s">
        <v>226</v>
      </c>
      <c r="E1401" s="57">
        <v>210</v>
      </c>
      <c r="F1401" s="484">
        <v>210</v>
      </c>
      <c r="G1401" s="57"/>
      <c r="H1401" s="57"/>
      <c r="I1401" s="510">
        <f>SUM(F1401/E1401*100)</f>
        <v>100</v>
      </c>
    </row>
    <row r="1402" spans="1:9" s="59" customFormat="1" ht="15.75" customHeight="1">
      <c r="A1402" s="358"/>
      <c r="B1402" s="492"/>
      <c r="C1402" s="153">
        <v>4300</v>
      </c>
      <c r="D1402" s="488" t="s">
        <v>214</v>
      </c>
      <c r="E1402" s="57">
        <v>340</v>
      </c>
      <c r="F1402" s="484">
        <v>20</v>
      </c>
      <c r="G1402" s="57"/>
      <c r="H1402" s="57"/>
      <c r="I1402" s="510">
        <f>SUM(F1402/E1402*100)</f>
        <v>5.88235294117647</v>
      </c>
    </row>
    <row r="1403" spans="1:9" s="59" customFormat="1" ht="10.5" customHeight="1" thickBot="1">
      <c r="A1403" s="406"/>
      <c r="B1403" s="642"/>
      <c r="C1403" s="422"/>
      <c r="D1403" s="489"/>
      <c r="E1403" s="318"/>
      <c r="F1403" s="562"/>
      <c r="G1403" s="318"/>
      <c r="H1403" s="318"/>
      <c r="I1403" s="475"/>
    </row>
    <row r="1404" spans="1:9" s="222" customFormat="1" ht="11.25">
      <c r="A1404" s="453"/>
      <c r="B1404" s="594"/>
      <c r="C1404" s="455"/>
      <c r="D1404" s="594"/>
      <c r="E1404" s="455"/>
      <c r="F1404" s="594"/>
      <c r="G1404" s="456"/>
      <c r="H1404" s="456"/>
      <c r="I1404" s="457"/>
    </row>
    <row r="1405" spans="1:9" s="59" customFormat="1" ht="15.75" customHeight="1" thickBot="1">
      <c r="A1405" s="406">
        <v>852</v>
      </c>
      <c r="B1405" s="642"/>
      <c r="C1405" s="643"/>
      <c r="D1405" s="489" t="s">
        <v>143</v>
      </c>
      <c r="E1405" s="447">
        <f>SUM(E1407+E1421+E1427)</f>
        <v>7276600.000000001</v>
      </c>
      <c r="F1405" s="626">
        <f>SUM(F1407+F1421+F1427)</f>
        <v>3742204.42</v>
      </c>
      <c r="G1405" s="317"/>
      <c r="H1405" s="318"/>
      <c r="I1405" s="590">
        <f>SUM(F1405/E1405*100)</f>
        <v>51.427925404721975</v>
      </c>
    </row>
    <row r="1406" spans="1:9" s="59" customFormat="1" ht="9.75" customHeight="1">
      <c r="A1406" s="358"/>
      <c r="B1406" s="492"/>
      <c r="C1406" s="169"/>
      <c r="D1406" s="488"/>
      <c r="E1406" s="40"/>
      <c r="F1406" s="483"/>
      <c r="G1406" s="57"/>
      <c r="H1406" s="57"/>
      <c r="I1406" s="510"/>
    </row>
    <row r="1407" spans="1:9" s="59" customFormat="1" ht="15.75" customHeight="1">
      <c r="A1407" s="358"/>
      <c r="B1407" s="491" t="s">
        <v>146</v>
      </c>
      <c r="C1407" s="127"/>
      <c r="D1407" s="487" t="s">
        <v>147</v>
      </c>
      <c r="E1407" s="40">
        <f>SUM(E1409+E1410+E1411+E1412+E1413+E1414+E1415+E1416+E1417+E1418+E1419)</f>
        <v>7219000.000000001</v>
      </c>
      <c r="F1407" s="483">
        <f>SUM(F1409+F1410+F1411+F1412+F1413+F1414+F1415+F1416+F1417+F1418+F1419)</f>
        <v>3707332.92</v>
      </c>
      <c r="G1407" s="58"/>
      <c r="H1407" s="57"/>
      <c r="I1407" s="359">
        <f>SUM(F1407/E1407*100)</f>
        <v>51.355214295608796</v>
      </c>
    </row>
    <row r="1408" spans="1:9" s="59" customFormat="1" ht="15.75" customHeight="1">
      <c r="A1408" s="358"/>
      <c r="B1408" s="491"/>
      <c r="C1408" s="127"/>
      <c r="D1408" s="487" t="s">
        <v>148</v>
      </c>
      <c r="E1408" s="40"/>
      <c r="F1408" s="483"/>
      <c r="G1408" s="58"/>
      <c r="H1408" s="57"/>
      <c r="I1408" s="359"/>
    </row>
    <row r="1409" spans="1:9" s="59" customFormat="1" ht="15.75" customHeight="1">
      <c r="A1409" s="358"/>
      <c r="B1409" s="492"/>
      <c r="C1409" s="153">
        <v>3110</v>
      </c>
      <c r="D1409" s="488" t="s">
        <v>324</v>
      </c>
      <c r="E1409" s="57">
        <v>6882930</v>
      </c>
      <c r="F1409" s="484">
        <v>3518068.36</v>
      </c>
      <c r="G1409" s="58"/>
      <c r="H1409" s="57"/>
      <c r="I1409" s="359">
        <f aca="true" t="shared" si="28" ref="I1409:I1418">SUM(F1409/E1409*100)</f>
        <v>51.11294695718248</v>
      </c>
    </row>
    <row r="1410" spans="1:9" s="59" customFormat="1" ht="15.75" customHeight="1">
      <c r="A1410" s="358"/>
      <c r="B1410" s="492"/>
      <c r="C1410" s="153">
        <v>4010</v>
      </c>
      <c r="D1410" s="488" t="s">
        <v>222</v>
      </c>
      <c r="E1410" s="57">
        <v>130435.89</v>
      </c>
      <c r="F1410" s="484">
        <v>62219.17</v>
      </c>
      <c r="G1410" s="58"/>
      <c r="H1410" s="57"/>
      <c r="I1410" s="359">
        <f t="shared" si="28"/>
        <v>47.700958685527425</v>
      </c>
    </row>
    <row r="1411" spans="1:12" s="197" customFormat="1" ht="15.75" customHeight="1">
      <c r="A1411" s="559"/>
      <c r="B1411" s="589"/>
      <c r="C1411" s="153">
        <v>4040</v>
      </c>
      <c r="D1411" s="488" t="s">
        <v>264</v>
      </c>
      <c r="E1411" s="57">
        <v>12953.21</v>
      </c>
      <c r="F1411" s="484">
        <v>12953.21</v>
      </c>
      <c r="G1411" s="58"/>
      <c r="H1411" s="57"/>
      <c r="I1411" s="359">
        <f t="shared" si="28"/>
        <v>100</v>
      </c>
      <c r="J1411" s="262"/>
      <c r="K1411" s="262"/>
      <c r="L1411" s="262"/>
    </row>
    <row r="1412" spans="1:9" s="59" customFormat="1" ht="15.75" customHeight="1">
      <c r="A1412" s="358"/>
      <c r="B1412" s="492"/>
      <c r="C1412" s="153">
        <v>4110</v>
      </c>
      <c r="D1412" s="488" t="s">
        <v>223</v>
      </c>
      <c r="E1412" s="57">
        <v>143106.4</v>
      </c>
      <c r="F1412" s="484">
        <v>79790.46</v>
      </c>
      <c r="G1412" s="58"/>
      <c r="H1412" s="57"/>
      <c r="I1412" s="359">
        <f t="shared" si="28"/>
        <v>55.75603886339117</v>
      </c>
    </row>
    <row r="1413" spans="1:9" s="59" customFormat="1" ht="15.75" customHeight="1">
      <c r="A1413" s="358"/>
      <c r="B1413" s="492"/>
      <c r="C1413" s="153">
        <v>4120</v>
      </c>
      <c r="D1413" s="488" t="s">
        <v>224</v>
      </c>
      <c r="E1413" s="57">
        <v>3807.4</v>
      </c>
      <c r="F1413" s="484">
        <v>1800.16</v>
      </c>
      <c r="G1413" s="58"/>
      <c r="H1413" s="57"/>
      <c r="I1413" s="359">
        <f t="shared" si="28"/>
        <v>47.28055891159321</v>
      </c>
    </row>
    <row r="1414" spans="1:9" s="59" customFormat="1" ht="15.75" customHeight="1">
      <c r="A1414" s="358"/>
      <c r="B1414" s="492"/>
      <c r="C1414" s="153">
        <v>4170</v>
      </c>
      <c r="D1414" s="488" t="s">
        <v>225</v>
      </c>
      <c r="E1414" s="57">
        <v>3500</v>
      </c>
      <c r="F1414" s="484">
        <v>0</v>
      </c>
      <c r="G1414" s="58"/>
      <c r="H1414" s="57"/>
      <c r="I1414" s="359">
        <f t="shared" si="28"/>
        <v>0</v>
      </c>
    </row>
    <row r="1415" spans="1:9" s="59" customFormat="1" ht="15.75" customHeight="1">
      <c r="A1415" s="358"/>
      <c r="B1415" s="492"/>
      <c r="C1415" s="153">
        <v>4210</v>
      </c>
      <c r="D1415" s="488" t="s">
        <v>226</v>
      </c>
      <c r="E1415" s="57">
        <v>8078.73</v>
      </c>
      <c r="F1415" s="484">
        <v>834.48</v>
      </c>
      <c r="G1415" s="57"/>
      <c r="H1415" s="57"/>
      <c r="I1415" s="510">
        <f t="shared" si="28"/>
        <v>10.329346320523152</v>
      </c>
    </row>
    <row r="1416" spans="1:9" s="59" customFormat="1" ht="15.75" customHeight="1">
      <c r="A1416" s="358"/>
      <c r="B1416" s="492"/>
      <c r="C1416" s="153">
        <v>4300</v>
      </c>
      <c r="D1416" s="488" t="s">
        <v>214</v>
      </c>
      <c r="E1416" s="57">
        <v>5438.37</v>
      </c>
      <c r="F1416" s="484">
        <v>4471.71</v>
      </c>
      <c r="G1416" s="57"/>
      <c r="H1416" s="57"/>
      <c r="I1416" s="510">
        <f t="shared" si="28"/>
        <v>82.22518879737862</v>
      </c>
    </row>
    <row r="1417" spans="1:21" s="59" customFormat="1" ht="15.75" customHeight="1">
      <c r="A1417" s="361"/>
      <c r="B1417" s="346"/>
      <c r="C1417" s="153">
        <v>4400</v>
      </c>
      <c r="D1417" s="488" t="s">
        <v>268</v>
      </c>
      <c r="E1417" s="57">
        <v>26400</v>
      </c>
      <c r="F1417" s="482">
        <v>26399.99</v>
      </c>
      <c r="G1417" s="102"/>
      <c r="H1417" s="102"/>
      <c r="I1417" s="367">
        <f t="shared" si="28"/>
        <v>99.99996212121212</v>
      </c>
      <c r="J1417" s="102"/>
      <c r="K1417" s="102"/>
      <c r="L1417" s="102"/>
      <c r="M1417" s="102"/>
      <c r="N1417" s="102"/>
      <c r="O1417" s="102"/>
      <c r="P1417" s="102"/>
      <c r="Q1417" s="102"/>
      <c r="R1417" s="102"/>
      <c r="S1417" s="102"/>
      <c r="T1417" s="102"/>
      <c r="U1417" s="102"/>
    </row>
    <row r="1418" spans="1:21" s="59" customFormat="1" ht="15.75" customHeight="1">
      <c r="A1418" s="361"/>
      <c r="B1418" s="346"/>
      <c r="C1418" s="153">
        <v>4410</v>
      </c>
      <c r="D1418" s="488" t="s">
        <v>269</v>
      </c>
      <c r="E1418" s="57">
        <v>1000</v>
      </c>
      <c r="F1418" s="482">
        <v>106.58</v>
      </c>
      <c r="G1418" s="102"/>
      <c r="H1418" s="102"/>
      <c r="I1418" s="367">
        <f t="shared" si="28"/>
        <v>10.658</v>
      </c>
      <c r="J1418" s="102"/>
      <c r="K1418" s="102"/>
      <c r="L1418" s="102"/>
      <c r="M1418" s="102"/>
      <c r="N1418" s="102"/>
      <c r="O1418" s="102"/>
      <c r="P1418" s="102"/>
      <c r="Q1418" s="102"/>
      <c r="R1418" s="102"/>
      <c r="S1418" s="102"/>
      <c r="T1418" s="102"/>
      <c r="U1418" s="102"/>
    </row>
    <row r="1419" spans="1:21" s="59" customFormat="1" ht="15.75" customHeight="1">
      <c r="A1419" s="361"/>
      <c r="B1419" s="346"/>
      <c r="C1419" s="153">
        <v>4700</v>
      </c>
      <c r="D1419" s="488" t="s">
        <v>273</v>
      </c>
      <c r="E1419" s="57">
        <v>1350</v>
      </c>
      <c r="F1419" s="484">
        <v>688.8</v>
      </c>
      <c r="G1419" s="102"/>
      <c r="H1419" s="102"/>
      <c r="I1419" s="367">
        <f>SUM(F1419/E1419*100)</f>
        <v>51.022222222222226</v>
      </c>
      <c r="J1419" s="102"/>
      <c r="K1419" s="102"/>
      <c r="L1419" s="102"/>
      <c r="M1419" s="102"/>
      <c r="N1419" s="102"/>
      <c r="O1419" s="102"/>
      <c r="P1419" s="102"/>
      <c r="Q1419" s="102"/>
      <c r="R1419" s="102"/>
      <c r="S1419" s="102"/>
      <c r="T1419" s="102"/>
      <c r="U1419" s="102"/>
    </row>
    <row r="1420" spans="1:9" s="59" customFormat="1" ht="13.5" customHeight="1">
      <c r="A1420" s="358"/>
      <c r="B1420" s="492"/>
      <c r="C1420" s="153"/>
      <c r="D1420" s="488"/>
      <c r="E1420" s="57"/>
      <c r="F1420" s="484"/>
      <c r="G1420" s="58"/>
      <c r="H1420" s="57"/>
      <c r="I1420" s="359"/>
    </row>
    <row r="1421" spans="1:9" s="125" customFormat="1" ht="15.75" customHeight="1">
      <c r="A1421" s="360"/>
      <c r="B1421" s="491" t="s">
        <v>149</v>
      </c>
      <c r="C1421" s="127"/>
      <c r="D1421" s="487" t="s">
        <v>150</v>
      </c>
      <c r="E1421" s="40">
        <f>SUM(E1425)</f>
        <v>26600</v>
      </c>
      <c r="F1421" s="483">
        <f>SUM(F1425)</f>
        <v>21820</v>
      </c>
      <c r="G1421" s="237"/>
      <c r="H1421" s="40"/>
      <c r="I1421" s="466">
        <f>SUM(F1421/E1421*100)</f>
        <v>82.03007518796991</v>
      </c>
    </row>
    <row r="1422" spans="1:9" s="125" customFormat="1" ht="15.75" customHeight="1">
      <c r="A1422" s="360"/>
      <c r="B1422" s="491"/>
      <c r="C1422" s="127"/>
      <c r="D1422" s="487" t="s">
        <v>151</v>
      </c>
      <c r="E1422" s="10"/>
      <c r="F1422" s="483"/>
      <c r="G1422" s="237"/>
      <c r="H1422" s="40"/>
      <c r="I1422" s="466"/>
    </row>
    <row r="1423" spans="1:9" s="59" customFormat="1" ht="13.5" customHeight="1">
      <c r="A1423" s="358"/>
      <c r="B1423" s="492"/>
      <c r="C1423" s="169"/>
      <c r="D1423" s="487" t="s">
        <v>152</v>
      </c>
      <c r="E1423" s="40"/>
      <c r="F1423" s="483"/>
      <c r="G1423" s="58"/>
      <c r="H1423" s="57"/>
      <c r="I1423" s="359"/>
    </row>
    <row r="1424" spans="1:9" s="59" customFormat="1" ht="12.75" customHeight="1">
      <c r="A1424" s="358"/>
      <c r="B1424" s="492"/>
      <c r="C1424" s="169"/>
      <c r="D1424" s="488"/>
      <c r="E1424" s="40"/>
      <c r="F1424" s="483"/>
      <c r="G1424" s="58"/>
      <c r="H1424" s="57"/>
      <c r="I1424" s="359"/>
    </row>
    <row r="1425" spans="1:9" s="59" customFormat="1" ht="15.75" customHeight="1">
      <c r="A1425" s="358"/>
      <c r="B1425" s="492"/>
      <c r="C1425" s="153">
        <v>4130</v>
      </c>
      <c r="D1425" s="488" t="s">
        <v>323</v>
      </c>
      <c r="E1425" s="57">
        <v>26600</v>
      </c>
      <c r="F1425" s="484">
        <v>21820</v>
      </c>
      <c r="G1425" s="58"/>
      <c r="H1425" s="57"/>
      <c r="I1425" s="359">
        <f>SUM(F1425/E1425*100)</f>
        <v>82.03007518796991</v>
      </c>
    </row>
    <row r="1426" spans="1:9" s="59" customFormat="1" ht="13.5" customHeight="1">
      <c r="A1426" s="358"/>
      <c r="B1426" s="492"/>
      <c r="C1426" s="153"/>
      <c r="D1426" s="488"/>
      <c r="E1426" s="57"/>
      <c r="F1426" s="484"/>
      <c r="G1426" s="57"/>
      <c r="H1426" s="57"/>
      <c r="I1426" s="510"/>
    </row>
    <row r="1427" spans="1:9" s="59" customFormat="1" ht="15.75" customHeight="1">
      <c r="A1427" s="560"/>
      <c r="B1427" s="491" t="s">
        <v>157</v>
      </c>
      <c r="C1427" s="153"/>
      <c r="D1427" s="487" t="s">
        <v>158</v>
      </c>
      <c r="E1427" s="40">
        <f>SUM(E1430)</f>
        <v>31000</v>
      </c>
      <c r="F1427" s="538">
        <f>SUM(F1430)</f>
        <v>13051.5</v>
      </c>
      <c r="G1427" s="58"/>
      <c r="H1427" s="57"/>
      <c r="I1427" s="359">
        <f>SUM(F1427/E1427*100)</f>
        <v>42.101612903225806</v>
      </c>
    </row>
    <row r="1428" spans="1:9" s="59" customFormat="1" ht="12" customHeight="1">
      <c r="A1428" s="560"/>
      <c r="B1428" s="492"/>
      <c r="C1428" s="153"/>
      <c r="D1428" s="488"/>
      <c r="E1428" s="57"/>
      <c r="F1428" s="484"/>
      <c r="G1428" s="58"/>
      <c r="H1428" s="57"/>
      <c r="I1428" s="359"/>
    </row>
    <row r="1429" spans="1:9" s="59" customFormat="1" ht="15.75">
      <c r="A1429" s="420"/>
      <c r="B1429" s="349"/>
      <c r="C1429" s="153">
        <v>2820</v>
      </c>
      <c r="D1429" s="488" t="s">
        <v>314</v>
      </c>
      <c r="E1429" s="57"/>
      <c r="F1429" s="484"/>
      <c r="G1429" s="99"/>
      <c r="I1429" s="419"/>
    </row>
    <row r="1430" spans="1:9" s="59" customFormat="1" ht="16.5" thickBot="1">
      <c r="A1430" s="420"/>
      <c r="B1430" s="349"/>
      <c r="C1430" s="154"/>
      <c r="D1430" s="488" t="s">
        <v>315</v>
      </c>
      <c r="E1430" s="57">
        <v>31000</v>
      </c>
      <c r="F1430" s="484">
        <v>13051.5</v>
      </c>
      <c r="G1430" s="99"/>
      <c r="I1430" s="419">
        <f>SUM(F1430/E1430*100)</f>
        <v>42.101612903225806</v>
      </c>
    </row>
    <row r="1431" spans="1:9" s="59" customFormat="1" ht="20.25" customHeight="1" thickBot="1">
      <c r="A1431" s="635"/>
      <c r="B1431" s="636"/>
      <c r="C1431" s="632"/>
      <c r="D1431" s="634" t="s">
        <v>180</v>
      </c>
      <c r="E1431" s="633">
        <f>SUM(E1366+E1385+E1394+E1405)</f>
        <v>7539705.000000001</v>
      </c>
      <c r="F1431" s="631">
        <f>SUM(F1366+F1385+F1394+F1405)</f>
        <v>3893655.69</v>
      </c>
      <c r="G1431" s="630"/>
      <c r="H1431" s="628"/>
      <c r="I1431" s="629">
        <f>SUM(F1431/E1431*100)</f>
        <v>51.64201636536176</v>
      </c>
    </row>
    <row r="1432" spans="1:9" s="59" customFormat="1" ht="15.75" customHeight="1">
      <c r="A1432" s="275"/>
      <c r="B1432" s="276"/>
      <c r="C1432" s="277"/>
      <c r="D1432" s="194"/>
      <c r="E1432" s="259"/>
      <c r="F1432" s="259"/>
      <c r="G1432" s="278"/>
      <c r="H1432" s="278"/>
      <c r="I1432" s="278"/>
    </row>
    <row r="1433" spans="1:9" s="59" customFormat="1" ht="15.75" customHeight="1">
      <c r="A1433" s="275"/>
      <c r="B1433" s="276"/>
      <c r="C1433" s="277"/>
      <c r="D1433" s="194"/>
      <c r="E1433" s="259"/>
      <c r="F1433" s="259"/>
      <c r="G1433" s="278"/>
      <c r="H1433" s="278"/>
      <c r="I1433" s="278"/>
    </row>
    <row r="1434" spans="1:9" s="59" customFormat="1" ht="15.75" customHeight="1">
      <c r="A1434" s="275"/>
      <c r="B1434" s="276"/>
      <c r="C1434" s="277"/>
      <c r="D1434" s="194"/>
      <c r="E1434" s="259"/>
      <c r="F1434" s="259"/>
      <c r="G1434" s="278"/>
      <c r="H1434" s="278"/>
      <c r="I1434" s="278"/>
    </row>
    <row r="1435" spans="1:9" s="59" customFormat="1" ht="15.75" customHeight="1">
      <c r="A1435" s="275"/>
      <c r="B1435" s="276"/>
      <c r="C1435" s="277"/>
      <c r="D1435" s="194"/>
      <c r="E1435" s="259"/>
      <c r="F1435" s="259"/>
      <c r="G1435" s="278"/>
      <c r="H1435" s="278"/>
      <c r="I1435" s="278"/>
    </row>
    <row r="1436" spans="1:9" s="59" customFormat="1" ht="15.75" customHeight="1">
      <c r="A1436" s="275"/>
      <c r="B1436" s="276"/>
      <c r="C1436" s="277"/>
      <c r="D1436" s="194"/>
      <c r="E1436" s="259"/>
      <c r="F1436" s="259"/>
      <c r="G1436" s="278"/>
      <c r="H1436" s="278"/>
      <c r="I1436" s="278"/>
    </row>
    <row r="1437" spans="1:9" s="59" customFormat="1" ht="18" customHeight="1">
      <c r="A1437" s="194"/>
      <c r="B1437" s="11" t="s">
        <v>194</v>
      </c>
      <c r="C1437" s="11"/>
      <c r="D1437" s="194"/>
      <c r="E1437" s="263"/>
      <c r="F1437" s="263"/>
      <c r="G1437" s="263"/>
      <c r="H1437" s="263"/>
      <c r="I1437" s="263"/>
    </row>
    <row r="1438" spans="1:9" s="59" customFormat="1" ht="18.75">
      <c r="A1438" s="194"/>
      <c r="B1438" s="11"/>
      <c r="C1438" s="11"/>
      <c r="D1438" s="194"/>
      <c r="E1438" s="263"/>
      <c r="F1438" s="263"/>
      <c r="G1438" s="263"/>
      <c r="H1438" s="263"/>
      <c r="I1438" s="263"/>
    </row>
    <row r="1439" spans="1:9" s="59" customFormat="1" ht="15.75">
      <c r="A1439" s="102"/>
      <c r="B1439" s="102"/>
      <c r="C1439" s="9" t="s">
        <v>195</v>
      </c>
      <c r="D1439" s="9" t="s">
        <v>351</v>
      </c>
      <c r="E1439" s="263"/>
      <c r="F1439" s="263"/>
      <c r="G1439" s="263"/>
      <c r="H1439" s="263"/>
      <c r="I1439" s="263"/>
    </row>
    <row r="1440" spans="1:15" s="257" customFormat="1" ht="18.75" customHeight="1">
      <c r="A1440" s="102"/>
      <c r="B1440" s="102"/>
      <c r="C1440" s="279"/>
      <c r="D1440" s="9"/>
      <c r="E1440" s="263"/>
      <c r="F1440" s="263"/>
      <c r="G1440" s="263"/>
      <c r="H1440" s="263"/>
      <c r="I1440" s="263"/>
      <c r="J1440" s="197"/>
      <c r="K1440" s="197"/>
      <c r="L1440" s="197"/>
      <c r="M1440" s="197"/>
      <c r="N1440" s="197"/>
      <c r="O1440" s="197"/>
    </row>
    <row r="1441" spans="1:9" s="197" customFormat="1" ht="19.5" customHeight="1">
      <c r="A1441" s="80" t="s">
        <v>3</v>
      </c>
      <c r="B1441" s="80" t="s">
        <v>4</v>
      </c>
      <c r="C1441" s="104" t="s">
        <v>182</v>
      </c>
      <c r="D1441" s="16" t="s">
        <v>6</v>
      </c>
      <c r="E1441" s="80" t="s">
        <v>7</v>
      </c>
      <c r="F1441" s="80" t="s">
        <v>8</v>
      </c>
      <c r="G1441" s="80"/>
      <c r="H1441" s="185"/>
      <c r="I1441" s="80" t="s">
        <v>9</v>
      </c>
    </row>
    <row r="1442" spans="1:15" s="203" customFormat="1" ht="11.25">
      <c r="A1442" s="24">
        <v>1</v>
      </c>
      <c r="B1442" s="24">
        <v>2</v>
      </c>
      <c r="C1442" s="24">
        <v>3</v>
      </c>
      <c r="D1442" s="24">
        <v>4</v>
      </c>
      <c r="E1442" s="24">
        <v>5</v>
      </c>
      <c r="F1442" s="24">
        <v>6</v>
      </c>
      <c r="G1442" s="26"/>
      <c r="I1442" s="24">
        <v>7</v>
      </c>
      <c r="L1442" s="182"/>
      <c r="M1442" s="182"/>
      <c r="N1442" s="182"/>
      <c r="O1442" s="182"/>
    </row>
    <row r="1443" spans="1:9" s="197" customFormat="1" ht="15.75" customHeight="1">
      <c r="A1443" s="280">
        <v>710</v>
      </c>
      <c r="B1443" s="281" t="s">
        <v>32</v>
      </c>
      <c r="C1443" s="282" t="s">
        <v>32</v>
      </c>
      <c r="D1443" s="67" t="s">
        <v>198</v>
      </c>
      <c r="E1443" s="33">
        <f>SUM(E1445)</f>
        <v>65000</v>
      </c>
      <c r="F1443" s="33">
        <f>SUM(F1445)</f>
        <v>17934.07</v>
      </c>
      <c r="G1443" s="82"/>
      <c r="H1443" s="81"/>
      <c r="I1443" s="82">
        <f>SUM(F1443/E1443*100)</f>
        <v>27.590876923076923</v>
      </c>
    </row>
    <row r="1444" spans="1:9" s="197" customFormat="1" ht="13.5" customHeight="1">
      <c r="A1444" s="283"/>
      <c r="B1444" s="284"/>
      <c r="C1444" s="200"/>
      <c r="D1444" s="62"/>
      <c r="E1444" s="107"/>
      <c r="F1444" s="107"/>
      <c r="G1444" s="71"/>
      <c r="H1444" s="109"/>
      <c r="I1444" s="71"/>
    </row>
    <row r="1445" spans="1:9" s="197" customFormat="1" ht="15.75" customHeight="1">
      <c r="A1445" s="244" t="s">
        <v>32</v>
      </c>
      <c r="B1445" s="110" t="s">
        <v>199</v>
      </c>
      <c r="C1445" s="49" t="s">
        <v>32</v>
      </c>
      <c r="D1445" s="39" t="s">
        <v>200</v>
      </c>
      <c r="E1445" s="63">
        <f>SUM(E1447+E1448)</f>
        <v>65000</v>
      </c>
      <c r="F1445" s="63">
        <f>SUM(F1447+F1448)</f>
        <v>17934.07</v>
      </c>
      <c r="G1445" s="53"/>
      <c r="H1445" s="57"/>
      <c r="I1445" s="53">
        <f>SUM(F1445/E1445*100)</f>
        <v>27.590876923076923</v>
      </c>
    </row>
    <row r="1446" spans="1:9" s="197" customFormat="1" ht="13.5" customHeight="1">
      <c r="A1446" s="244"/>
      <c r="B1446" s="110"/>
      <c r="C1446" s="49"/>
      <c r="D1446" s="39"/>
      <c r="E1446" s="63"/>
      <c r="F1446" s="63"/>
      <c r="G1446" s="53"/>
      <c r="H1446" s="57"/>
      <c r="I1446" s="53"/>
    </row>
    <row r="1447" spans="1:9" s="197" customFormat="1" ht="15.75" customHeight="1">
      <c r="A1447" s="244"/>
      <c r="B1447" s="110"/>
      <c r="C1447" s="49">
        <v>4270</v>
      </c>
      <c r="D1447" s="51" t="s">
        <v>242</v>
      </c>
      <c r="E1447" s="53">
        <v>19000</v>
      </c>
      <c r="F1447" s="53">
        <v>1968</v>
      </c>
      <c r="G1447" s="53"/>
      <c r="H1447" s="57"/>
      <c r="I1447" s="53">
        <f>SUM(F1447/E1447*100)</f>
        <v>10.357894736842105</v>
      </c>
    </row>
    <row r="1448" spans="1:9" s="262" customFormat="1" ht="15.75" customHeight="1">
      <c r="A1448" s="244"/>
      <c r="B1448" s="272" t="s">
        <v>32</v>
      </c>
      <c r="C1448" s="49">
        <v>4300</v>
      </c>
      <c r="D1448" s="51" t="s">
        <v>214</v>
      </c>
      <c r="E1448" s="53">
        <v>46000</v>
      </c>
      <c r="F1448" s="53">
        <v>15966.07</v>
      </c>
      <c r="G1448" s="53"/>
      <c r="H1448" s="57"/>
      <c r="I1448" s="53">
        <f>SUM(F1448/E1448*100)</f>
        <v>34.70884782608696</v>
      </c>
    </row>
    <row r="1449" spans="1:9" s="262" customFormat="1" ht="15.75" customHeight="1" thickBot="1">
      <c r="A1449" s="270"/>
      <c r="B1449" s="285"/>
      <c r="C1449" s="233"/>
      <c r="D1449" s="91"/>
      <c r="E1449" s="93"/>
      <c r="F1449" s="93"/>
      <c r="G1449" s="93"/>
      <c r="H1449" s="92"/>
      <c r="I1449" s="93"/>
    </row>
    <row r="1450" spans="1:9" s="294" customFormat="1" ht="19.5" customHeight="1" thickBot="1">
      <c r="A1450" s="286"/>
      <c r="B1450" s="287"/>
      <c r="C1450" s="288"/>
      <c r="D1450" s="289" t="s">
        <v>352</v>
      </c>
      <c r="E1450" s="290">
        <f>SUM(E1443)</f>
        <v>65000</v>
      </c>
      <c r="F1450" s="291">
        <f>SUM(F1443)</f>
        <v>17934.07</v>
      </c>
      <c r="G1450" s="292"/>
      <c r="H1450" s="292"/>
      <c r="I1450" s="293">
        <f>SUM(F1450/E1450*100)</f>
        <v>27.590876923076923</v>
      </c>
    </row>
    <row r="1451" spans="1:9" s="102" customFormat="1" ht="20.25" customHeight="1">
      <c r="A1451" s="262"/>
      <c r="B1451" s="262"/>
      <c r="C1451" s="262"/>
      <c r="D1451" s="295" t="s">
        <v>353</v>
      </c>
      <c r="E1451" s="256">
        <f>SUM(E1350+E1431+E1450)</f>
        <v>81130191.29</v>
      </c>
      <c r="F1451" s="296">
        <f>SUM(F1350+F1431+F1450)</f>
        <v>31629288.400000002</v>
      </c>
      <c r="G1451" s="274"/>
      <c r="H1451" s="274"/>
      <c r="I1451" s="273">
        <f>SUM(F1451/E1451*100)</f>
        <v>38.98584225808251</v>
      </c>
    </row>
    <row r="1452" spans="2:9" s="102" customFormat="1" ht="13.5" customHeight="1">
      <c r="B1452" s="76"/>
      <c r="C1452" s="76"/>
      <c r="D1452" s="297" t="s">
        <v>32</v>
      </c>
      <c r="E1452" s="298"/>
      <c r="F1452" s="118"/>
      <c r="G1452" s="120"/>
      <c r="H1452" s="167"/>
      <c r="I1452" s="167"/>
    </row>
    <row r="1453" spans="2:9" s="102" customFormat="1" ht="13.5" customHeight="1">
      <c r="B1453" s="76"/>
      <c r="C1453" s="76"/>
      <c r="D1453" s="297"/>
      <c r="E1453" s="118"/>
      <c r="F1453" s="299"/>
      <c r="G1453" s="299"/>
      <c r="H1453" s="300"/>
      <c r="I1453" s="300"/>
    </row>
    <row r="1454" spans="1:9" s="102" customFormat="1" ht="13.5" customHeight="1">
      <c r="A1454" s="59"/>
      <c r="B1454" s="21"/>
      <c r="C1454" s="21"/>
      <c r="D1454" s="301" t="s">
        <v>32</v>
      </c>
      <c r="E1454" s="120"/>
      <c r="F1454" s="302" t="s">
        <v>354</v>
      </c>
      <c r="G1454" s="299"/>
      <c r="H1454" s="300"/>
      <c r="I1454" s="300" t="s">
        <v>32</v>
      </c>
    </row>
    <row r="1455" spans="1:9" s="102" customFormat="1" ht="13.5" customHeight="1">
      <c r="A1455" s="59"/>
      <c r="B1455" s="21"/>
      <c r="C1455" s="21"/>
      <c r="D1455" s="303" t="s">
        <v>32</v>
      </c>
      <c r="E1455" s="120"/>
      <c r="F1455" s="300"/>
      <c r="G1455" s="299"/>
      <c r="H1455" s="300"/>
      <c r="I1455" s="300"/>
    </row>
    <row r="1456" spans="1:16" s="155" customFormat="1" ht="15.75" customHeight="1">
      <c r="A1456" s="59"/>
      <c r="B1456" s="21"/>
      <c r="C1456" s="21"/>
      <c r="D1456" s="248"/>
      <c r="E1456" s="253"/>
      <c r="F1456" s="304"/>
      <c r="G1456" s="299"/>
      <c r="H1456" s="300"/>
      <c r="I1456" s="300"/>
      <c r="J1456" s="102"/>
      <c r="K1456" s="102"/>
      <c r="L1456" s="102"/>
      <c r="M1456" s="102"/>
      <c r="N1456" s="102"/>
      <c r="O1456" s="102"/>
      <c r="P1456" s="102"/>
    </row>
    <row r="1457" spans="1:9" s="102" customFormat="1" ht="15.75" customHeight="1">
      <c r="A1457" s="59"/>
      <c r="B1457" s="21"/>
      <c r="C1457" s="21"/>
      <c r="D1457" s="303"/>
      <c r="E1457" s="120"/>
      <c r="F1457" s="300"/>
      <c r="G1457" s="299"/>
      <c r="H1457" s="300"/>
      <c r="I1457" s="300"/>
    </row>
    <row r="1458" spans="1:9" s="262" customFormat="1" ht="18" customHeight="1">
      <c r="A1458" s="59"/>
      <c r="B1458" s="21"/>
      <c r="C1458" s="21"/>
      <c r="D1458" s="303"/>
      <c r="E1458" s="120"/>
      <c r="F1458" s="300"/>
      <c r="G1458" s="299"/>
      <c r="H1458" s="300"/>
      <c r="I1458" s="300"/>
    </row>
    <row r="1459" spans="1:9" s="262" customFormat="1" ht="18" customHeight="1">
      <c r="A1459" s="59"/>
      <c r="B1459" s="21"/>
      <c r="C1459" s="21"/>
      <c r="D1459" s="303"/>
      <c r="E1459" s="120"/>
      <c r="F1459" s="167"/>
      <c r="G1459" s="120"/>
      <c r="H1459" s="167"/>
      <c r="I1459" s="167"/>
    </row>
    <row r="1460" ht="15.75">
      <c r="E1460" s="120"/>
    </row>
    <row r="1461" ht="15.75">
      <c r="E1461" s="120"/>
    </row>
    <row r="1462" ht="15.75">
      <c r="E1462" s="120"/>
    </row>
    <row r="1463" ht="15.75">
      <c r="E1463" s="120"/>
    </row>
    <row r="1464" ht="15.75">
      <c r="E1464" s="120"/>
    </row>
    <row r="1465" ht="15.75">
      <c r="E1465" s="120"/>
    </row>
    <row r="1466" ht="15.75">
      <c r="E1466" s="120"/>
    </row>
    <row r="1467" ht="15.75">
      <c r="E1467" s="120"/>
    </row>
    <row r="1492" ht="15.75">
      <c r="E1492" s="120"/>
    </row>
    <row r="1493" ht="15.75">
      <c r="E1493" s="120"/>
    </row>
    <row r="1494" ht="15.75">
      <c r="E1494" s="120"/>
    </row>
    <row r="1495" ht="15.75">
      <c r="E1495" s="120"/>
    </row>
    <row r="1496" ht="15.75">
      <c r="E1496" s="120"/>
    </row>
    <row r="1497" ht="15.75">
      <c r="E1497" s="120"/>
    </row>
    <row r="1498" ht="15.75">
      <c r="E1498" s="120"/>
    </row>
  </sheetData>
  <printOptions/>
  <pageMargins left="0.39375" right="0.39375" top="0.5902777777777778" bottom="0.5902777777777777" header="0.5118055555555555" footer="0.5118055555555555"/>
  <pageSetup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Cydzik</cp:lastModifiedBy>
  <cp:lastPrinted>2011-08-24T06:20:18Z</cp:lastPrinted>
  <dcterms:created xsi:type="dcterms:W3CDTF">2010-07-23T05:28:02Z</dcterms:created>
  <dcterms:modified xsi:type="dcterms:W3CDTF">2011-08-24T06:20:59Z</dcterms:modified>
  <cp:category/>
  <cp:version/>
  <cp:contentType/>
  <cp:contentStatus/>
</cp:coreProperties>
</file>