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4" activeTab="1"/>
  </bookViews>
  <sheets>
    <sheet name="Przepływy" sheetId="1" r:id="rId1"/>
    <sheet name="Harmonogram" sheetId="2" r:id="rId2"/>
  </sheets>
  <definedNames>
    <definedName name="_xlnm.Print_Titles" localSheetId="1">'Harmonogram'!$A:$B</definedName>
    <definedName name="_xlnm.Print_Titles" localSheetId="0">'Przepływy'!$6:$7</definedName>
  </definedNames>
  <calcPr fullCalcOnLoad="1"/>
</workbook>
</file>

<file path=xl/sharedStrings.xml><?xml version="1.0" encoding="utf-8"?>
<sst xmlns="http://schemas.openxmlformats.org/spreadsheetml/2006/main" count="211" uniqueCount="114">
  <si>
    <t>Załącznik nr 1 do wniosku o wydanie opinii</t>
  </si>
  <si>
    <t>ZESTAWIENIE PRZEPŁYWÓW PIENIĘŻNYCH</t>
  </si>
  <si>
    <t xml:space="preserve">      (w złotych)</t>
  </si>
  <si>
    <t>Wyszczególnienie</t>
  </si>
  <si>
    <t>Wykonanie       2007 rok</t>
  </si>
  <si>
    <t>Wykonanie        2008 rok</t>
  </si>
  <si>
    <t>Plan                      3 kw. 2009 roku</t>
  </si>
  <si>
    <t xml:space="preserve">Plan po zmianach            roku bieżącego                        na dzień sporządzenia zestawienia </t>
  </si>
  <si>
    <t>1.Dochody bieżące z tego:</t>
  </si>
  <si>
    <t xml:space="preserve">1.1. Dochody własne razem z udziałami w podatkach stanowiących dochód budżetu państwa </t>
  </si>
  <si>
    <t>1.2. Subwencja z budżetu państwa</t>
  </si>
  <si>
    <t>1.3. Dotacje celowe na zadania bieżące</t>
  </si>
  <si>
    <t>1.4. Środki unijne i inne zagr. na zadania bież.</t>
  </si>
  <si>
    <t>2.Dochody majątkowe z tego:</t>
  </si>
  <si>
    <t>2.1. Dochody z majątku</t>
  </si>
  <si>
    <t>w tym: Dochody ze sprzedaży majątku                  (§§ 077, 078, 087)</t>
  </si>
  <si>
    <t>2.2. Dotacje na inwestycje</t>
  </si>
  <si>
    <t>2.3 Środki unijne i inne zagraniczne na inwest.</t>
  </si>
  <si>
    <t>I. Ogółem dochody (1+2)</t>
  </si>
  <si>
    <t>3. Wydatki bieżące</t>
  </si>
  <si>
    <t>w tym: - potencjalne spłaty poręczenia(eń) wraz z odsetkami</t>
  </si>
  <si>
    <t xml:space="preserve"> - odsetki od kredytu(ów) i pożyczki(ek) </t>
  </si>
  <si>
    <t xml:space="preserve"> - odsetki i dyskonto od wyemitowanych papierów wartościowych</t>
  </si>
  <si>
    <t xml:space="preserve">4. Wydatki majątkowe </t>
  </si>
  <si>
    <t>II. Ogółem wydatki (3+4)</t>
  </si>
  <si>
    <t>Wynik finansowy (I-II)</t>
  </si>
  <si>
    <t xml:space="preserve">III. Przychody ogółem </t>
  </si>
  <si>
    <t>w tym:  - ze sprzedaży papierów wartościowych</t>
  </si>
  <si>
    <t xml:space="preserve"> - kredytu(ów)</t>
  </si>
  <si>
    <t xml:space="preserve"> - pożyczki(ek)</t>
  </si>
  <si>
    <t xml:space="preserve"> - wnioskowany kredyt, pożyczka</t>
  </si>
  <si>
    <t>x</t>
  </si>
  <si>
    <t xml:space="preserve"> - prywatyzacji majątku</t>
  </si>
  <si>
    <t xml:space="preserve"> - nadwyżki budżetu</t>
  </si>
  <si>
    <t xml:space="preserve"> - wolnych środków</t>
  </si>
  <si>
    <t xml:space="preserve"> - spłata pożyczki(ek) udzielonej(ych)</t>
  </si>
  <si>
    <t>IV. Rozchody ogółem</t>
  </si>
  <si>
    <t xml:space="preserve">w tym:  - raty spłat kredytu(ów) i pożyczki(ek) </t>
  </si>
  <si>
    <t xml:space="preserve"> - wykup wyemitowanych papierów wartościowych</t>
  </si>
  <si>
    <t xml:space="preserve"> - pozostałe rozchody (wymienić jakie)</t>
  </si>
  <si>
    <t>Równowaga budżetowa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</si>
  <si>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</si>
  <si>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</si>
  <si>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</si>
  <si>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</si>
  <si>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</si>
  <si>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VIII. Umowy o terminie platności dłuższym niż 6 m-cy (łącznie z leasingiem)</t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</si>
  <si>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</si>
  <si>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</si>
  <si>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X. Wyłączenia na podstawie art. 170 ust. 3 ustawy o finansach publicznych z dnia 30 czerwca 2005 r.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</si>
  <si>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</si>
  <si>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</si>
  <si>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t>XII. Wyłączenia na podstawie art. 169 ust. 3 ustawy o finansach publicznych z dnia 30 czerwca 2005 r. (raty i odsetki) i art.243 ustawy  o finansach publ. z 27 sierpnia 2009 r. (od 2014 r.)</t>
  </si>
  <si>
    <t>Relacja z art. 242 ustawy o finansach publicznych z 27 sierpnia 2009 r.</t>
  </si>
  <si>
    <t>Relacja z art.243 ustawy o finansach publicznych z 27 sierpnia 2009 r. (lewa strona wzoru)</t>
  </si>
  <si>
    <t>Sprawdzenie  relacji zadanej wzorem  z art.243 ustawy o finansach publicznych z 27 sierpnia 2009 r. (TAK/NIE)</t>
  </si>
  <si>
    <t>Relacja z art.243 ustawy o finansach publicznych z 27 sierpnia 2009 r. (prawa strona wzoru)</t>
  </si>
  <si>
    <t>Podpis Skarbnika</t>
  </si>
  <si>
    <t xml:space="preserve">      Podpis Wójta, Burmistrza, Prezydenta, Przewodniczącego Zarządu</t>
  </si>
  <si>
    <t>tel kontaktowy:</t>
  </si>
  <si>
    <t>Miejscowość i data sporządzenia</t>
  </si>
  <si>
    <t>Załącznik Nr 2 
do wniosku o wydanie opinii</t>
  </si>
  <si>
    <t>Harmonogram spłat kredytów i pożyczek oraz papierów wartościowych</t>
  </si>
  <si>
    <t>Lp.</t>
  </si>
  <si>
    <t>Zadłużenie</t>
  </si>
  <si>
    <t>Rok 2010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</si>
  <si>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</si>
  <si>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</si>
  <si>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</si>
  <si>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</si>
  <si>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</si>
  <si>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</si>
  <si>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</si>
  <si>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</si>
  <si>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</si>
  <si>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</si>
  <si>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</si>
  <si>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</si>
  <si>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</si>
  <si>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</si>
  <si>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</si>
  <si>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</si>
  <si>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</si>
  <si>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</si>
  <si>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</si>
  <si>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</si>
  <si>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</si>
  <si>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</si>
  <si>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Rok 2033</t>
  </si>
  <si>
    <t>Rok 2034</t>
  </si>
  <si>
    <t>Rok 2035</t>
  </si>
  <si>
    <t>Rok 2036</t>
  </si>
  <si>
    <t>Rok 2037</t>
  </si>
  <si>
    <t>Rok 2038</t>
  </si>
  <si>
    <t>Rok 2039</t>
  </si>
  <si>
    <t>Rok 2040</t>
  </si>
  <si>
    <t>raty</t>
  </si>
  <si>
    <t>odsetki</t>
  </si>
  <si>
    <t>I</t>
  </si>
  <si>
    <t>Dotychczas zaciągnięte zobowiązania w latach poprzednich w tym:</t>
  </si>
  <si>
    <t>kredyt / kredyty</t>
  </si>
  <si>
    <t>pożyczka / pożyczki</t>
  </si>
  <si>
    <t>wykup wyemitowanych papierów wartościowych</t>
  </si>
  <si>
    <t>Razem (zaciągnięte 
zobowiązania w latach poprzednich)</t>
  </si>
  <si>
    <t>II</t>
  </si>
  <si>
    <t>Zaciągnięte zobowiązania z planowanych w roku budżetowym</t>
  </si>
  <si>
    <t>III</t>
  </si>
  <si>
    <t xml:space="preserve">Pozostałe planowane do zaciągnięcia zobowiązania </t>
  </si>
  <si>
    <t>IV</t>
  </si>
  <si>
    <t>Wnioskowane do zaciągnięcia zobowiązania w tym:</t>
  </si>
  <si>
    <t xml:space="preserve">kredyt / kredyty </t>
  </si>
  <si>
    <t xml:space="preserve">pożyczka / pożyczki </t>
  </si>
  <si>
    <t>Razem (zaciągnięte z planowanych + planowane
 + wnioskowane
 zobowiązania)</t>
  </si>
  <si>
    <t>Ogółem (zaciągnięte + zaciągnięte z planowanych + planowane + wnioskowane zobowiązania)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</si>
</sst>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8"/>
      <color indexed="10"/>
      <name val="Arial CE"/>
      <family val="2"/>
    </font>
    <font>
      <b/>
      <i/>
      <sz val="9"/>
      <name val="Arial CE"/>
      <family val="2"/>
    </font>
    <font>
      <sz val="8"/>
      <name val="Calibri"/>
      <family val="2"/>
    </font>
    <font>
      <b/>
      <sz val="14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11" xfId="0" applyFont="1" applyBorder="1" applyAlignment="1" applyProtection="1">
      <alignment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18" borderId="11" xfId="0" applyFont="1" applyFill="1" applyBorder="1" applyAlignment="1" applyProtection="1">
      <alignment/>
      <protection/>
    </xf>
    <xf numFmtId="4" fontId="23" fillId="18" borderId="11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/>
    </xf>
    <xf numFmtId="0" fontId="24" fillId="7" borderId="12" xfId="0" applyFont="1" applyFill="1" applyBorder="1" applyAlignment="1" applyProtection="1">
      <alignment horizontal="left" vertical="center" wrapText="1"/>
      <protection/>
    </xf>
    <xf numFmtId="4" fontId="24" fillId="7" borderId="12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4" fillId="7" borderId="12" xfId="0" applyFont="1" applyFill="1" applyBorder="1" applyAlignment="1" applyProtection="1">
      <alignment vertical="center" wrapText="1"/>
      <protection/>
    </xf>
    <xf numFmtId="0" fontId="24" fillId="7" borderId="10" xfId="0" applyFont="1" applyFill="1" applyBorder="1" applyAlignment="1" applyProtection="1">
      <alignment vertical="center" wrapText="1"/>
      <protection/>
    </xf>
    <xf numFmtId="4" fontId="24" fillId="7" borderId="10" xfId="0" applyNumberFormat="1" applyFont="1" applyFill="1" applyBorder="1" applyAlignment="1" applyProtection="1">
      <alignment vertical="center" wrapText="1"/>
      <protection locked="0"/>
    </xf>
    <xf numFmtId="0" fontId="0" fillId="18" borderId="10" xfId="0" applyFont="1" applyFill="1" applyBorder="1" applyAlignment="1" applyProtection="1">
      <alignment vertical="center" wrapText="1"/>
      <protection/>
    </xf>
    <xf numFmtId="4" fontId="25" fillId="18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4" fontId="24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7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19" borderId="13" xfId="0" applyFont="1" applyFill="1" applyBorder="1" applyAlignment="1" applyProtection="1">
      <alignment vertical="center" wrapText="1"/>
      <protection/>
    </xf>
    <xf numFmtId="4" fontId="23" fillId="19" borderId="13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5" fillId="18" borderId="11" xfId="0" applyFont="1" applyFill="1" applyBorder="1" applyAlignment="1" applyProtection="1">
      <alignment vertical="center" wrapText="1"/>
      <protection/>
    </xf>
    <xf numFmtId="4" fontId="25" fillId="18" borderId="11" xfId="0" applyNumberFormat="1" applyFont="1" applyFill="1" applyBorder="1" applyAlignment="1" applyProtection="1">
      <alignment vertical="center" wrapText="1"/>
      <protection locked="0"/>
    </xf>
    <xf numFmtId="0" fontId="22" fillId="7" borderId="14" xfId="0" applyFont="1" applyFill="1" applyBorder="1" applyAlignment="1" applyProtection="1">
      <alignment vertical="center" wrapText="1"/>
      <protection/>
    </xf>
    <xf numFmtId="4" fontId="22" fillId="7" borderId="14" xfId="0" applyNumberFormat="1" applyFont="1" applyFill="1" applyBorder="1" applyAlignment="1" applyProtection="1">
      <alignment vertical="center" wrapText="1"/>
      <protection locked="0"/>
    </xf>
    <xf numFmtId="0" fontId="22" fillId="7" borderId="15" xfId="0" applyFont="1" applyFill="1" applyBorder="1" applyAlignment="1" applyProtection="1">
      <alignment vertical="center" wrapText="1"/>
      <protection/>
    </xf>
    <xf numFmtId="4" fontId="22" fillId="7" borderId="15" xfId="0" applyNumberFormat="1" applyFont="1" applyFill="1" applyBorder="1" applyAlignment="1" applyProtection="1">
      <alignment vertical="center" wrapText="1"/>
      <protection locked="0"/>
    </xf>
    <xf numFmtId="0" fontId="22" fillId="7" borderId="11" xfId="0" applyFont="1" applyFill="1" applyBorder="1" applyAlignment="1" applyProtection="1">
      <alignment vertical="center" wrapText="1"/>
      <protection/>
    </xf>
    <xf numFmtId="4" fontId="22" fillId="7" borderId="11" xfId="0" applyNumberFormat="1" applyFont="1" applyFill="1" applyBorder="1" applyAlignment="1" applyProtection="1">
      <alignment vertical="center" wrapText="1"/>
      <protection locked="0"/>
    </xf>
    <xf numFmtId="0" fontId="22" fillId="18" borderId="10" xfId="0" applyFont="1" applyFill="1" applyBorder="1" applyAlignment="1" applyProtection="1">
      <alignment vertical="center" wrapText="1"/>
      <protection/>
    </xf>
    <xf numFmtId="4" fontId="22" fillId="18" borderId="10" xfId="0" applyNumberFormat="1" applyFont="1" applyFill="1" applyBorder="1" applyAlignment="1" applyProtection="1">
      <alignment vertical="center" wrapText="1"/>
      <protection locked="0"/>
    </xf>
    <xf numFmtId="0" fontId="23" fillId="19" borderId="16" xfId="0" applyFont="1" applyFill="1" applyBorder="1" applyAlignment="1" applyProtection="1">
      <alignment vertical="center" wrapText="1"/>
      <protection/>
    </xf>
    <xf numFmtId="4" fontId="23" fillId="19" borderId="16" xfId="0" applyNumberFormat="1" applyFont="1" applyFill="1" applyBorder="1" applyAlignment="1" applyProtection="1">
      <alignment vertical="center" wrapText="1"/>
      <protection/>
    </xf>
    <xf numFmtId="0" fontId="23" fillId="7" borderId="17" xfId="0" applyFont="1" applyFill="1" applyBorder="1" applyAlignment="1" applyProtection="1">
      <alignment vertical="center" wrapText="1"/>
      <protection/>
    </xf>
    <xf numFmtId="4" fontId="23" fillId="7" borderId="17" xfId="0" applyNumberFormat="1" applyFont="1" applyFill="1" applyBorder="1" applyAlignment="1" applyProtection="1">
      <alignment vertical="center" wrapText="1"/>
      <protection/>
    </xf>
    <xf numFmtId="4" fontId="22" fillId="7" borderId="15" xfId="0" applyNumberFormat="1" applyFont="1" applyFill="1" applyBorder="1" applyAlignment="1" applyProtection="1">
      <alignment horizontal="center" vertical="center" wrapText="1"/>
      <protection/>
    </xf>
    <xf numFmtId="4" fontId="22" fillId="7" borderId="15" xfId="0" applyNumberFormat="1" applyFont="1" applyFill="1" applyBorder="1" applyAlignment="1" applyProtection="1">
      <alignment horizontal="right" vertical="center" wrapText="1"/>
      <protection locked="0"/>
    </xf>
    <xf numFmtId="4" fontId="22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17" xfId="0" applyFont="1" applyFill="1" applyBorder="1" applyAlignment="1" applyProtection="1">
      <alignment vertical="center" wrapText="1"/>
      <protection/>
    </xf>
    <xf numFmtId="4" fontId="22" fillId="7" borderId="17" xfId="0" applyNumberFormat="1" applyFont="1" applyFill="1" applyBorder="1" applyAlignment="1" applyProtection="1">
      <alignment vertical="center" wrapText="1"/>
      <protection locked="0"/>
    </xf>
    <xf numFmtId="4" fontId="25" fillId="7" borderId="11" xfId="0" applyNumberFormat="1" applyFont="1" applyFill="1" applyBorder="1" applyAlignment="1" applyProtection="1">
      <alignment vertical="center" wrapText="1"/>
      <protection locked="0"/>
    </xf>
    <xf numFmtId="4" fontId="25" fillId="7" borderId="18" xfId="0" applyNumberFormat="1" applyFont="1" applyFill="1" applyBorder="1" applyAlignment="1" applyProtection="1">
      <alignment vertical="center" wrapText="1"/>
      <protection locked="0"/>
    </xf>
    <xf numFmtId="4" fontId="25" fillId="7" borderId="14" xfId="0" applyNumberFormat="1" applyFont="1" applyFill="1" applyBorder="1" applyAlignment="1" applyProtection="1">
      <alignment vertical="center" wrapText="1"/>
      <protection locked="0"/>
    </xf>
    <xf numFmtId="4" fontId="27" fillId="7" borderId="11" xfId="0" applyNumberFormat="1" applyFont="1" applyFill="1" applyBorder="1" applyAlignment="1" applyProtection="1">
      <alignment horizontal="center" vertical="center" wrapText="1"/>
      <protection/>
    </xf>
    <xf numFmtId="0" fontId="23" fillId="20" borderId="11" xfId="0" applyFont="1" applyFill="1" applyBorder="1" applyAlignment="1" applyProtection="1">
      <alignment vertical="center" wrapText="1"/>
      <protection/>
    </xf>
    <xf numFmtId="4" fontId="23" fillId="20" borderId="11" xfId="0" applyNumberFormat="1" applyFont="1" applyFill="1" applyBorder="1" applyAlignment="1" applyProtection="1">
      <alignment vertical="center" wrapText="1"/>
      <protection/>
    </xf>
    <xf numFmtId="4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3" fillId="6" borderId="11" xfId="0" applyFont="1" applyFill="1" applyBorder="1" applyAlignment="1" applyProtection="1">
      <alignment vertical="center" wrapText="1"/>
      <protection/>
    </xf>
    <xf numFmtId="4" fontId="23" fillId="6" borderId="11" xfId="0" applyNumberFormat="1" applyFont="1" applyFill="1" applyBorder="1" applyAlignment="1" applyProtection="1">
      <alignment vertical="center" wrapText="1"/>
      <protection/>
    </xf>
    <xf numFmtId="0" fontId="23" fillId="5" borderId="12" xfId="0" applyFont="1" applyFill="1" applyBorder="1" applyAlignment="1" applyProtection="1">
      <alignment vertical="center" wrapText="1"/>
      <protection/>
    </xf>
    <xf numFmtId="4" fontId="23" fillId="5" borderId="11" xfId="0" applyNumberFormat="1" applyFont="1" applyFill="1" applyBorder="1" applyAlignment="1" applyProtection="1">
      <alignment vertical="center" wrapText="1"/>
      <protection locked="0"/>
    </xf>
    <xf numFmtId="4" fontId="23" fillId="5" borderId="11" xfId="0" applyNumberFormat="1" applyFont="1" applyFill="1" applyBorder="1" applyAlignment="1" applyProtection="1">
      <alignment vertical="center" wrapText="1"/>
      <protection/>
    </xf>
    <xf numFmtId="0" fontId="23" fillId="5" borderId="11" xfId="0" applyFont="1" applyFill="1" applyBorder="1" applyAlignment="1" applyProtection="1">
      <alignment vertical="center" wrapText="1"/>
      <protection/>
    </xf>
    <xf numFmtId="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23" fillId="5" borderId="12" xfId="0" applyNumberFormat="1" applyFont="1" applyFill="1" applyBorder="1" applyAlignment="1" applyProtection="1">
      <alignment vertical="center" wrapText="1"/>
      <protection locked="0"/>
    </xf>
    <xf numFmtId="4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3" fillId="15" borderId="12" xfId="0" applyFont="1" applyFill="1" applyBorder="1" applyAlignment="1" applyProtection="1">
      <alignment vertical="center" wrapText="1"/>
      <protection/>
    </xf>
    <xf numFmtId="4" fontId="23" fillId="15" borderId="12" xfId="0" applyNumberFormat="1" applyFont="1" applyFill="1" applyBorder="1" applyAlignment="1" applyProtection="1">
      <alignment vertical="center" wrapText="1"/>
      <protection/>
    </xf>
    <xf numFmtId="4" fontId="23" fillId="15" borderId="12" xfId="0" applyNumberFormat="1" applyFont="1" applyFill="1" applyBorder="1" applyAlignment="1" applyProtection="1">
      <alignment vertical="center" wrapText="1"/>
      <protection locked="0"/>
    </xf>
    <xf numFmtId="0" fontId="23" fillId="21" borderId="12" xfId="0" applyFont="1" applyFill="1" applyBorder="1" applyAlignment="1" applyProtection="1">
      <alignment vertical="center" wrapText="1"/>
      <protection/>
    </xf>
    <xf numFmtId="4" fontId="23" fillId="21" borderId="12" xfId="0" applyNumberFormat="1" applyFont="1" applyFill="1" applyBorder="1" applyAlignment="1" applyProtection="1">
      <alignment horizontal="center" vertical="center" wrapText="1"/>
      <protection/>
    </xf>
    <xf numFmtId="4" fontId="23" fillId="21" borderId="12" xfId="0" applyNumberFormat="1" applyFont="1" applyFill="1" applyBorder="1" applyAlignment="1" applyProtection="1">
      <alignment vertical="center" wrapText="1"/>
      <protection/>
    </xf>
    <xf numFmtId="0" fontId="23" fillId="20" borderId="12" xfId="0" applyFont="1" applyFill="1" applyBorder="1" applyAlignment="1" applyProtection="1">
      <alignment vertical="center" wrapText="1"/>
      <protection/>
    </xf>
    <xf numFmtId="10" fontId="23" fillId="20" borderId="12" xfId="0" applyNumberFormat="1" applyFont="1" applyFill="1" applyBorder="1" applyAlignment="1" applyProtection="1">
      <alignment vertical="center" wrapText="1"/>
      <protection/>
    </xf>
    <xf numFmtId="0" fontId="29" fillId="20" borderId="17" xfId="51" applyFont="1" applyFill="1" applyBorder="1" applyAlignment="1" applyProtection="1">
      <alignment vertical="center" wrapText="1"/>
      <protection/>
    </xf>
    <xf numFmtId="4" fontId="29" fillId="20" borderId="12" xfId="51" applyNumberFormat="1" applyFont="1" applyFill="1" applyBorder="1" applyAlignment="1" applyProtection="1">
      <alignment vertical="center" wrapText="1"/>
      <protection/>
    </xf>
    <xf numFmtId="4" fontId="30" fillId="20" borderId="12" xfId="51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0" fontId="22" fillId="0" borderId="0" xfId="0" applyFont="1" applyAlignment="1" applyProtection="1">
      <alignment/>
      <protection/>
    </xf>
    <xf numFmtId="4" fontId="22" fillId="0" borderId="0" xfId="0" applyNumberFormat="1" applyFont="1" applyAlignment="1">
      <alignment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0" fillId="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 applyProtection="1">
      <alignment horizontal="right"/>
      <protection locked="0"/>
    </xf>
    <xf numFmtId="0" fontId="19" fillId="22" borderId="19" xfId="0" applyFont="1" applyFill="1" applyBorder="1" applyAlignment="1">
      <alignment/>
    </xf>
    <xf numFmtId="0" fontId="19" fillId="22" borderId="16" xfId="0" applyFont="1" applyFill="1" applyBorder="1" applyAlignment="1">
      <alignment horizontal="left" vertical="center" wrapText="1"/>
    </xf>
    <xf numFmtId="3" fontId="19" fillId="22" borderId="16" xfId="0" applyNumberFormat="1" applyFont="1" applyFill="1" applyBorder="1" applyAlignment="1" applyProtection="1">
      <alignment horizontal="right"/>
      <protection/>
    </xf>
    <xf numFmtId="0" fontId="0" fillId="14" borderId="20" xfId="0" applyFont="1" applyFill="1" applyBorder="1" applyAlignment="1">
      <alignment horizontal="center" vertical="center"/>
    </xf>
    <xf numFmtId="0" fontId="0" fillId="14" borderId="21" xfId="0" applyFont="1" applyFill="1" applyBorder="1" applyAlignment="1">
      <alignment horizontal="left" vertical="center" wrapText="1"/>
    </xf>
    <xf numFmtId="3" fontId="0" fillId="14" borderId="21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3" fontId="0" fillId="0" borderId="23" xfId="0" applyNumberForma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 applyProtection="1">
      <alignment horizontal="right"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0" fontId="0" fillId="22" borderId="19" xfId="0" applyFill="1" applyBorder="1" applyAlignment="1">
      <alignment/>
    </xf>
    <xf numFmtId="0" fontId="19" fillId="22" borderId="16" xfId="0" applyFont="1" applyFill="1" applyBorder="1" applyAlignment="1">
      <alignment wrapText="1"/>
    </xf>
    <xf numFmtId="0" fontId="23" fillId="0" borderId="12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20" fillId="0" borderId="0" xfId="0" applyFont="1" applyBorder="1" applyAlignment="1">
      <alignment wrapText="1"/>
    </xf>
    <xf numFmtId="0" fontId="0" fillId="6" borderId="12" xfId="0" applyFont="1" applyFill="1" applyBorder="1" applyAlignment="1">
      <alignment/>
    </xf>
    <xf numFmtId="0" fontId="0" fillId="6" borderId="2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_Załącznik nr 3 2007 10 zmieniona wfos na 10lat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2DFB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workbookViewId="0" topLeftCell="A1">
      <pane xSplit="1" topLeftCell="J1" activePane="topRight" state="frozen"/>
      <selection pane="topLeft" activeCell="A1" sqref="A1"/>
      <selection pane="topRight" activeCell="Q2" sqref="Q2"/>
    </sheetView>
  </sheetViews>
  <sheetFormatPr defaultColWidth="9.00390625" defaultRowHeight="12.75"/>
  <cols>
    <col min="1" max="1" width="37.875" style="1" customWidth="1"/>
    <col min="2" max="4" width="14.125" style="0" customWidth="1"/>
    <col min="5" max="5" width="14.875" style="0" customWidth="1"/>
    <col min="6" max="35" width="12.75390625" style="0" customWidth="1"/>
    <col min="36" max="16384" width="9.125" style="2" customWidth="1"/>
  </cols>
  <sheetData>
    <row r="1" spans="1:35" ht="21" customHeight="1">
      <c r="A1" s="3"/>
      <c r="B1" s="4"/>
      <c r="C1" s="4"/>
      <c r="D1" s="4"/>
      <c r="E1" s="4"/>
      <c r="G1" s="5"/>
      <c r="H1" s="5"/>
      <c r="I1" s="5"/>
      <c r="J1" s="5"/>
      <c r="K1" s="5"/>
      <c r="L1" s="6" t="s">
        <v>0</v>
      </c>
      <c r="M1" s="7"/>
      <c r="N1" s="8"/>
      <c r="O1" s="8"/>
      <c r="P1" s="8"/>
      <c r="Q1" s="8"/>
      <c r="R1" s="8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1" customHeight="1">
      <c r="A2" s="3"/>
      <c r="B2" s="4"/>
      <c r="C2" s="4"/>
      <c r="D2" s="4"/>
      <c r="E2" s="4"/>
      <c r="G2" s="5"/>
      <c r="H2" s="5"/>
      <c r="I2" s="5"/>
      <c r="J2" s="5"/>
      <c r="K2" s="5"/>
      <c r="L2" s="6"/>
      <c r="M2" s="7"/>
      <c r="N2" s="8"/>
      <c r="O2" s="8"/>
      <c r="P2" s="8"/>
      <c r="Q2" s="8"/>
      <c r="R2" s="8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8">
      <c r="A3" s="9"/>
      <c r="E3" s="4"/>
      <c r="F3" s="10" t="s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19" ht="13.5" customHeight="1">
      <c r="A4" s="3"/>
      <c r="B4" s="7"/>
      <c r="C4" s="7"/>
      <c r="D4" s="7"/>
      <c r="F4" s="4"/>
      <c r="G4" s="1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2" t="s">
        <v>2</v>
      </c>
    </row>
    <row r="5" spans="1:35" ht="12.75" customHeight="1" hidden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38.25" customHeight="1">
      <c r="A6" s="14" t="s">
        <v>3</v>
      </c>
      <c r="B6" s="15" t="s">
        <v>4</v>
      </c>
      <c r="C6" s="15" t="s">
        <v>5</v>
      </c>
      <c r="D6" s="15" t="s">
        <v>6</v>
      </c>
      <c r="E6" s="126" t="s">
        <v>7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35.25" customHeight="1">
      <c r="A7" s="17"/>
      <c r="B7" s="18"/>
      <c r="C7" s="18"/>
      <c r="D7" s="18"/>
      <c r="E7" s="126"/>
      <c r="F7" s="19">
        <v>2011</v>
      </c>
      <c r="G7" s="19">
        <v>2012</v>
      </c>
      <c r="H7" s="19">
        <v>2013</v>
      </c>
      <c r="I7" s="19">
        <v>2014</v>
      </c>
      <c r="J7" s="19">
        <v>2015</v>
      </c>
      <c r="K7" s="19">
        <v>2016</v>
      </c>
      <c r="L7" s="19">
        <v>2017</v>
      </c>
      <c r="M7" s="19">
        <v>2018</v>
      </c>
      <c r="N7" s="19">
        <v>2019</v>
      </c>
      <c r="O7" s="19">
        <v>2020</v>
      </c>
      <c r="P7" s="19">
        <v>2021</v>
      </c>
      <c r="Q7" s="19">
        <v>2022</v>
      </c>
      <c r="R7" s="19">
        <v>2023</v>
      </c>
      <c r="S7" s="19">
        <v>2024</v>
      </c>
      <c r="T7" s="19">
        <v>2025</v>
      </c>
      <c r="U7" s="19">
        <v>2026</v>
      </c>
      <c r="V7" s="19">
        <v>2027</v>
      </c>
      <c r="W7" s="19">
        <v>2028</v>
      </c>
      <c r="X7" s="19">
        <v>2029</v>
      </c>
      <c r="Y7" s="19">
        <v>2030</v>
      </c>
      <c r="Z7" s="19">
        <v>2031</v>
      </c>
      <c r="AA7" s="19">
        <v>2032</v>
      </c>
      <c r="AB7" s="19">
        <v>2033</v>
      </c>
      <c r="AC7" s="19">
        <v>2034</v>
      </c>
      <c r="AD7" s="19">
        <v>2035</v>
      </c>
      <c r="AE7" s="19">
        <v>2036</v>
      </c>
      <c r="AF7" s="19">
        <v>2037</v>
      </c>
      <c r="AG7" s="19">
        <v>2038</v>
      </c>
      <c r="AH7" s="19">
        <v>2039</v>
      </c>
      <c r="AI7" s="19">
        <v>2040</v>
      </c>
    </row>
    <row r="8" spans="1:36" ht="15" customHeight="1">
      <c r="A8" s="20" t="s">
        <v>8</v>
      </c>
      <c r="B8" s="21">
        <f>B9+B10+B11+B12</f>
        <v>44692466</v>
      </c>
      <c r="C8" s="21">
        <f>C9+C10+C11+C12</f>
        <v>47482101</v>
      </c>
      <c r="D8" s="21">
        <f>D9+D10+D11+D12</f>
        <v>48213987</v>
      </c>
      <c r="E8" s="21">
        <f aca="true" t="shared" si="0" ref="E8:T8">E9+E10+E11+E12</f>
        <v>49329054</v>
      </c>
      <c r="F8" s="21">
        <f t="shared" si="0"/>
        <v>51747441</v>
      </c>
      <c r="G8" s="21">
        <f t="shared" si="0"/>
        <v>52478557</v>
      </c>
      <c r="H8" s="21">
        <f t="shared" si="0"/>
        <v>53666021</v>
      </c>
      <c r="I8" s="21">
        <f t="shared" si="0"/>
        <v>54030788</v>
      </c>
      <c r="J8" s="21">
        <f t="shared" si="0"/>
        <v>55273491</v>
      </c>
      <c r="K8" s="21">
        <f t="shared" si="0"/>
        <v>56544776</v>
      </c>
      <c r="L8" s="21">
        <f t="shared" si="0"/>
        <v>57845313</v>
      </c>
      <c r="M8" s="21">
        <f t="shared" si="0"/>
        <v>59175752</v>
      </c>
      <c r="N8" s="21">
        <f t="shared" si="0"/>
        <v>60536794</v>
      </c>
      <c r="O8" s="21">
        <f t="shared" si="0"/>
        <v>61929146</v>
      </c>
      <c r="P8" s="21">
        <f t="shared" si="0"/>
        <v>63241340</v>
      </c>
      <c r="Q8" s="21">
        <f t="shared" si="0"/>
        <v>0</v>
      </c>
      <c r="R8" s="21">
        <f t="shared" si="0"/>
        <v>0</v>
      </c>
      <c r="S8" s="21">
        <f t="shared" si="0"/>
        <v>0</v>
      </c>
      <c r="T8" s="21">
        <f t="shared" si="0"/>
        <v>0</v>
      </c>
      <c r="U8" s="21">
        <f aca="true" t="shared" si="1" ref="U8:AI8">U9+U10+U11+U12</f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2"/>
    </row>
    <row r="9" spans="1:36" s="26" customFormat="1" ht="37.5" customHeight="1">
      <c r="A9" s="23" t="s">
        <v>9</v>
      </c>
      <c r="B9" s="24">
        <v>26236684</v>
      </c>
      <c r="C9" s="24">
        <v>27628623</v>
      </c>
      <c r="D9" s="24">
        <v>27031359</v>
      </c>
      <c r="E9" s="24">
        <v>26294112</v>
      </c>
      <c r="F9" s="24">
        <v>28228521</v>
      </c>
      <c r="G9" s="24">
        <v>28540552</v>
      </c>
      <c r="H9" s="24">
        <v>29196990</v>
      </c>
      <c r="I9" s="24">
        <v>29868520</v>
      </c>
      <c r="J9" s="24">
        <v>30555490</v>
      </c>
      <c r="K9" s="24">
        <v>31258266</v>
      </c>
      <c r="L9" s="24">
        <v>31977210</v>
      </c>
      <c r="M9" s="24">
        <v>32712682</v>
      </c>
      <c r="N9" s="24">
        <v>33465074</v>
      </c>
      <c r="O9" s="24">
        <v>34234770</v>
      </c>
      <c r="P9" s="24">
        <v>34910000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</row>
    <row r="10" spans="1:36" s="26" customFormat="1" ht="15" customHeight="1">
      <c r="A10" s="27" t="s">
        <v>10</v>
      </c>
      <c r="B10" s="24">
        <v>9613075</v>
      </c>
      <c r="C10" s="24">
        <v>10810100</v>
      </c>
      <c r="D10" s="24">
        <v>11237361</v>
      </c>
      <c r="E10" s="24">
        <v>12275407</v>
      </c>
      <c r="F10" s="24">
        <v>12557742</v>
      </c>
      <c r="G10" s="24">
        <v>12846570</v>
      </c>
      <c r="H10" s="24">
        <v>13142041</v>
      </c>
      <c r="I10" s="24">
        <v>13444310</v>
      </c>
      <c r="J10" s="24">
        <v>13753530</v>
      </c>
      <c r="K10" s="24">
        <v>14069860</v>
      </c>
      <c r="L10" s="24">
        <v>14393466</v>
      </c>
      <c r="M10" s="24">
        <v>14724520</v>
      </c>
      <c r="N10" s="24">
        <v>15063180</v>
      </c>
      <c r="O10" s="24">
        <v>15409640</v>
      </c>
      <c r="P10" s="24">
        <v>15764055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5"/>
    </row>
    <row r="11" spans="1:36" s="26" customFormat="1" ht="15.75" customHeight="1">
      <c r="A11" s="27" t="s">
        <v>11</v>
      </c>
      <c r="B11" s="24">
        <v>8670587</v>
      </c>
      <c r="C11" s="24">
        <v>8732526</v>
      </c>
      <c r="D11" s="24">
        <v>9082732</v>
      </c>
      <c r="E11" s="24">
        <v>9786097</v>
      </c>
      <c r="F11" s="24">
        <v>10011178</v>
      </c>
      <c r="G11" s="24">
        <v>10241435</v>
      </c>
      <c r="H11" s="24">
        <v>10476990</v>
      </c>
      <c r="I11" s="24">
        <v>10717958</v>
      </c>
      <c r="J11" s="24">
        <v>10964471</v>
      </c>
      <c r="K11" s="24">
        <v>11216650</v>
      </c>
      <c r="L11" s="24">
        <v>11474637</v>
      </c>
      <c r="M11" s="24">
        <v>11738550</v>
      </c>
      <c r="N11" s="24">
        <v>12008540</v>
      </c>
      <c r="O11" s="24">
        <v>12284736</v>
      </c>
      <c r="P11" s="24">
        <v>12567285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</row>
    <row r="12" spans="1:36" s="26" customFormat="1" ht="15.75" customHeight="1">
      <c r="A12" s="28" t="s">
        <v>12</v>
      </c>
      <c r="B12" s="29">
        <v>172120</v>
      </c>
      <c r="C12" s="29">
        <v>310852</v>
      </c>
      <c r="D12" s="29">
        <v>862535</v>
      </c>
      <c r="E12" s="29">
        <v>973438</v>
      </c>
      <c r="F12" s="29">
        <v>950000</v>
      </c>
      <c r="G12" s="29">
        <v>850000</v>
      </c>
      <c r="H12" s="29">
        <v>850000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5"/>
    </row>
    <row r="13" spans="1:36" s="9" customFormat="1" ht="13.5" customHeight="1">
      <c r="A13" s="30" t="s">
        <v>13</v>
      </c>
      <c r="B13" s="31">
        <f aca="true" t="shared" si="2" ref="B13:T13">B14+B16+B17</f>
        <v>6725098</v>
      </c>
      <c r="C13" s="31">
        <f t="shared" si="2"/>
        <v>5926092</v>
      </c>
      <c r="D13" s="31">
        <f t="shared" si="2"/>
        <v>7357032</v>
      </c>
      <c r="E13" s="31">
        <f t="shared" si="2"/>
        <v>13156570</v>
      </c>
      <c r="F13" s="31">
        <f t="shared" si="2"/>
        <v>8783216</v>
      </c>
      <c r="G13" s="31">
        <f t="shared" si="2"/>
        <v>6050000</v>
      </c>
      <c r="H13" s="31">
        <f t="shared" si="2"/>
        <v>4550000</v>
      </c>
      <c r="I13" s="31">
        <f t="shared" si="2"/>
        <v>3050000</v>
      </c>
      <c r="J13" s="31">
        <f t="shared" si="2"/>
        <v>3050000</v>
      </c>
      <c r="K13" s="31">
        <f t="shared" si="2"/>
        <v>3050000</v>
      </c>
      <c r="L13" s="31">
        <f t="shared" si="2"/>
        <v>2550000</v>
      </c>
      <c r="M13" s="31">
        <f t="shared" si="2"/>
        <v>2550000</v>
      </c>
      <c r="N13" s="31">
        <f t="shared" si="2"/>
        <v>2550000</v>
      </c>
      <c r="O13" s="31">
        <f t="shared" si="2"/>
        <v>2050000</v>
      </c>
      <c r="P13" s="31">
        <f t="shared" si="2"/>
        <v>2050000</v>
      </c>
      <c r="Q13" s="31">
        <f t="shared" si="2"/>
        <v>0</v>
      </c>
      <c r="R13" s="31">
        <f t="shared" si="2"/>
        <v>0</v>
      </c>
      <c r="S13" s="31">
        <f t="shared" si="2"/>
        <v>0</v>
      </c>
      <c r="T13" s="31">
        <f t="shared" si="2"/>
        <v>0</v>
      </c>
      <c r="U13" s="31">
        <f aca="true" t="shared" si="3" ref="U13:AI13">U14+U16+U17</f>
        <v>0</v>
      </c>
      <c r="V13" s="31">
        <f t="shared" si="3"/>
        <v>0</v>
      </c>
      <c r="W13" s="31">
        <f t="shared" si="3"/>
        <v>0</v>
      </c>
      <c r="X13" s="31">
        <f t="shared" si="3"/>
        <v>0</v>
      </c>
      <c r="Y13" s="31">
        <f t="shared" si="3"/>
        <v>0</v>
      </c>
      <c r="Z13" s="31">
        <f t="shared" si="3"/>
        <v>0</v>
      </c>
      <c r="AA13" s="31">
        <f t="shared" si="3"/>
        <v>0</v>
      </c>
      <c r="AB13" s="31">
        <f t="shared" si="3"/>
        <v>0</v>
      </c>
      <c r="AC13" s="31">
        <f t="shared" si="3"/>
        <v>0</v>
      </c>
      <c r="AD13" s="31">
        <f t="shared" si="3"/>
        <v>0</v>
      </c>
      <c r="AE13" s="31">
        <f t="shared" si="3"/>
        <v>0</v>
      </c>
      <c r="AF13" s="31">
        <f t="shared" si="3"/>
        <v>0</v>
      </c>
      <c r="AG13" s="31">
        <f t="shared" si="3"/>
        <v>0</v>
      </c>
      <c r="AH13" s="31">
        <f t="shared" si="3"/>
        <v>0</v>
      </c>
      <c r="AI13" s="31">
        <f t="shared" si="3"/>
        <v>0</v>
      </c>
      <c r="AJ13" s="32"/>
    </row>
    <row r="14" spans="1:36" s="26" customFormat="1" ht="15.75" customHeight="1">
      <c r="A14" s="28" t="s">
        <v>14</v>
      </c>
      <c r="B14" s="29">
        <v>3802599</v>
      </c>
      <c r="C14" s="29">
        <v>4733253</v>
      </c>
      <c r="D14" s="29">
        <v>2988323</v>
      </c>
      <c r="E14" s="29">
        <v>4000020</v>
      </c>
      <c r="F14" s="29">
        <v>3850000</v>
      </c>
      <c r="G14" s="29">
        <v>3850000</v>
      </c>
      <c r="H14" s="29">
        <v>3550000</v>
      </c>
      <c r="I14" s="29">
        <v>3050000</v>
      </c>
      <c r="J14" s="29">
        <v>3050000</v>
      </c>
      <c r="K14" s="29">
        <v>3050000</v>
      </c>
      <c r="L14" s="29">
        <v>2550000</v>
      </c>
      <c r="M14" s="29">
        <v>2550000</v>
      </c>
      <c r="N14" s="29">
        <v>2550000</v>
      </c>
      <c r="O14" s="29">
        <v>2050000</v>
      </c>
      <c r="P14" s="29">
        <v>2050000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5"/>
    </row>
    <row r="15" spans="1:36" s="26" customFormat="1" ht="28.5" customHeight="1">
      <c r="A15" s="28" t="s">
        <v>15</v>
      </c>
      <c r="B15" s="29">
        <v>3736663</v>
      </c>
      <c r="C15" s="29">
        <v>4691334</v>
      </c>
      <c r="D15" s="29">
        <v>2939460</v>
      </c>
      <c r="E15" s="29">
        <v>3950020</v>
      </c>
      <c r="F15" s="29">
        <v>3800000</v>
      </c>
      <c r="G15" s="29">
        <v>3800000</v>
      </c>
      <c r="H15" s="29">
        <v>3500000</v>
      </c>
      <c r="I15" s="29">
        <v>3000000</v>
      </c>
      <c r="J15" s="29">
        <v>3000000</v>
      </c>
      <c r="K15" s="29">
        <v>3000000</v>
      </c>
      <c r="L15" s="29">
        <v>2500000</v>
      </c>
      <c r="M15" s="29">
        <v>2500000</v>
      </c>
      <c r="N15" s="29">
        <v>2500000</v>
      </c>
      <c r="O15" s="29">
        <v>2100000</v>
      </c>
      <c r="P15" s="29">
        <v>2100000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5"/>
    </row>
    <row r="16" spans="1:36" s="34" customFormat="1" ht="18.75" customHeight="1">
      <c r="A16" s="28" t="s">
        <v>16</v>
      </c>
      <c r="B16" s="29">
        <v>2562785</v>
      </c>
      <c r="C16" s="29">
        <v>1177974</v>
      </c>
      <c r="D16" s="29">
        <v>1830009</v>
      </c>
      <c r="E16" s="29">
        <v>2727446</v>
      </c>
      <c r="F16" s="29">
        <v>1500000</v>
      </c>
      <c r="G16" s="29">
        <v>1200000</v>
      </c>
      <c r="H16" s="29">
        <v>1000000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33"/>
    </row>
    <row r="17" spans="1:36" s="26" customFormat="1" ht="18" customHeight="1">
      <c r="A17" s="27" t="s">
        <v>17</v>
      </c>
      <c r="B17" s="24">
        <v>359714</v>
      </c>
      <c r="C17" s="24">
        <v>14865</v>
      </c>
      <c r="D17" s="24">
        <v>2538700</v>
      </c>
      <c r="E17" s="24">
        <v>6429104</v>
      </c>
      <c r="F17" s="35">
        <v>3433216</v>
      </c>
      <c r="G17" s="36">
        <v>1000000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25"/>
    </row>
    <row r="18" spans="1:36" s="40" customFormat="1" ht="20.25" customHeight="1">
      <c r="A18" s="37" t="s">
        <v>18</v>
      </c>
      <c r="B18" s="38">
        <f aca="true" t="shared" si="4" ref="B18:G18">B8+B13</f>
        <v>51417564</v>
      </c>
      <c r="C18" s="38">
        <f t="shared" si="4"/>
        <v>53408193</v>
      </c>
      <c r="D18" s="38">
        <f t="shared" si="4"/>
        <v>55571019</v>
      </c>
      <c r="E18" s="38">
        <f t="shared" si="4"/>
        <v>62485624</v>
      </c>
      <c r="F18" s="38">
        <f t="shared" si="4"/>
        <v>60530657</v>
      </c>
      <c r="G18" s="38">
        <f t="shared" si="4"/>
        <v>58528557</v>
      </c>
      <c r="H18" s="38">
        <f aca="true" t="shared" si="5" ref="H18:T18">H8+H13</f>
        <v>58216021</v>
      </c>
      <c r="I18" s="38">
        <f t="shared" si="5"/>
        <v>57080788</v>
      </c>
      <c r="J18" s="38">
        <f t="shared" si="5"/>
        <v>58323491</v>
      </c>
      <c r="K18" s="38">
        <f t="shared" si="5"/>
        <v>59594776</v>
      </c>
      <c r="L18" s="38">
        <f t="shared" si="5"/>
        <v>60395313</v>
      </c>
      <c r="M18" s="38">
        <f t="shared" si="5"/>
        <v>61725752</v>
      </c>
      <c r="N18" s="38">
        <f t="shared" si="5"/>
        <v>63086794</v>
      </c>
      <c r="O18" s="38">
        <f t="shared" si="5"/>
        <v>63979146</v>
      </c>
      <c r="P18" s="38">
        <f t="shared" si="5"/>
        <v>65291340</v>
      </c>
      <c r="Q18" s="38">
        <f t="shared" si="5"/>
        <v>0</v>
      </c>
      <c r="R18" s="38">
        <f t="shared" si="5"/>
        <v>0</v>
      </c>
      <c r="S18" s="38">
        <f t="shared" si="5"/>
        <v>0</v>
      </c>
      <c r="T18" s="38">
        <f t="shared" si="5"/>
        <v>0</v>
      </c>
      <c r="U18" s="38">
        <f aca="true" t="shared" si="6" ref="U18:AI18">U8+U13</f>
        <v>0</v>
      </c>
      <c r="V18" s="38">
        <f t="shared" si="6"/>
        <v>0</v>
      </c>
      <c r="W18" s="38">
        <f t="shared" si="6"/>
        <v>0</v>
      </c>
      <c r="X18" s="38">
        <f t="shared" si="6"/>
        <v>0</v>
      </c>
      <c r="Y18" s="38">
        <f t="shared" si="6"/>
        <v>0</v>
      </c>
      <c r="Z18" s="38">
        <f t="shared" si="6"/>
        <v>0</v>
      </c>
      <c r="AA18" s="38">
        <f t="shared" si="6"/>
        <v>0</v>
      </c>
      <c r="AB18" s="38">
        <f t="shared" si="6"/>
        <v>0</v>
      </c>
      <c r="AC18" s="38">
        <f t="shared" si="6"/>
        <v>0</v>
      </c>
      <c r="AD18" s="38">
        <f t="shared" si="6"/>
        <v>0</v>
      </c>
      <c r="AE18" s="38">
        <f t="shared" si="6"/>
        <v>0</v>
      </c>
      <c r="AF18" s="38">
        <f t="shared" si="6"/>
        <v>0</v>
      </c>
      <c r="AG18" s="38">
        <f t="shared" si="6"/>
        <v>0</v>
      </c>
      <c r="AH18" s="38">
        <f t="shared" si="6"/>
        <v>0</v>
      </c>
      <c r="AI18" s="38">
        <f t="shared" si="6"/>
        <v>0</v>
      </c>
      <c r="AJ18" s="39"/>
    </row>
    <row r="19" spans="1:36" s="26" customFormat="1" ht="13.5" customHeight="1">
      <c r="A19" s="41" t="s">
        <v>19</v>
      </c>
      <c r="B19" s="42">
        <v>41397910</v>
      </c>
      <c r="C19" s="42">
        <v>43460737</v>
      </c>
      <c r="D19" s="42">
        <v>46954035</v>
      </c>
      <c r="E19" s="42">
        <v>50852617</v>
      </c>
      <c r="F19" s="42">
        <v>51760301</v>
      </c>
      <c r="G19" s="42">
        <v>52308201</v>
      </c>
      <c r="H19" s="42">
        <v>53565665</v>
      </c>
      <c r="I19" s="42">
        <v>53880432</v>
      </c>
      <c r="J19" s="42">
        <v>54423135</v>
      </c>
      <c r="K19" s="42">
        <v>55094420</v>
      </c>
      <c r="L19" s="42">
        <v>55894957</v>
      </c>
      <c r="M19" s="42">
        <v>57325396</v>
      </c>
      <c r="N19" s="42">
        <v>58686438</v>
      </c>
      <c r="O19" s="42">
        <v>59778790</v>
      </c>
      <c r="P19" s="42">
        <v>60800984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25"/>
    </row>
    <row r="20" spans="1:36" s="26" customFormat="1" ht="25.5" customHeight="1">
      <c r="A20" s="43" t="s">
        <v>20</v>
      </c>
      <c r="B20" s="44">
        <v>0</v>
      </c>
      <c r="C20" s="44">
        <v>0</v>
      </c>
      <c r="D20" s="44">
        <v>227100</v>
      </c>
      <c r="E20" s="44">
        <v>228044</v>
      </c>
      <c r="F20" s="44">
        <v>147100</v>
      </c>
      <c r="G20" s="44">
        <v>147100</v>
      </c>
      <c r="H20" s="44">
        <v>147100</v>
      </c>
      <c r="I20" s="44">
        <v>147100</v>
      </c>
      <c r="J20" s="44">
        <v>147100</v>
      </c>
      <c r="K20" s="44">
        <v>147100</v>
      </c>
      <c r="L20" s="44">
        <v>147100</v>
      </c>
      <c r="M20" s="44">
        <v>147100</v>
      </c>
      <c r="N20" s="44">
        <v>147100</v>
      </c>
      <c r="O20" s="44">
        <v>147100</v>
      </c>
      <c r="P20" s="44">
        <v>147100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25"/>
    </row>
    <row r="21" spans="1:36" s="26" customFormat="1" ht="15" customHeight="1">
      <c r="A21" s="45" t="s">
        <v>21</v>
      </c>
      <c r="B21" s="46">
        <v>78444.62</v>
      </c>
      <c r="C21" s="46">
        <v>42483</v>
      </c>
      <c r="D21" s="46">
        <v>166682</v>
      </c>
      <c r="E21" s="46">
        <v>424983</v>
      </c>
      <c r="F21" s="46">
        <v>597159</v>
      </c>
      <c r="G21" s="46">
        <v>500799</v>
      </c>
      <c r="H21" s="46">
        <v>416048</v>
      </c>
      <c r="I21" s="46">
        <v>362153</v>
      </c>
      <c r="J21" s="46">
        <v>385741</v>
      </c>
      <c r="K21" s="46">
        <v>316585</v>
      </c>
      <c r="L21" s="46">
        <v>221184</v>
      </c>
      <c r="M21" s="46">
        <v>141530</v>
      </c>
      <c r="N21" s="46">
        <v>88127</v>
      </c>
      <c r="O21" s="46">
        <v>34723</v>
      </c>
      <c r="P21" s="46">
        <v>869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5"/>
    </row>
    <row r="22" spans="1:36" s="26" customFormat="1" ht="21.75" customHeight="1">
      <c r="A22" s="47" t="s">
        <v>22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25"/>
    </row>
    <row r="23" spans="1:36" s="26" customFormat="1" ht="15.75" customHeight="1">
      <c r="A23" s="49" t="s">
        <v>23</v>
      </c>
      <c r="B23" s="50">
        <v>7411263</v>
      </c>
      <c r="C23" s="50">
        <v>8426151</v>
      </c>
      <c r="D23" s="50">
        <v>20503966</v>
      </c>
      <c r="E23" s="50">
        <v>23893084</v>
      </c>
      <c r="F23" s="50">
        <v>9100000</v>
      </c>
      <c r="G23" s="50">
        <v>6050000</v>
      </c>
      <c r="H23" s="50">
        <v>4550000</v>
      </c>
      <c r="I23" s="50">
        <v>4500000</v>
      </c>
      <c r="J23" s="50">
        <v>4000000</v>
      </c>
      <c r="K23" s="50">
        <v>4000000</v>
      </c>
      <c r="L23" s="50">
        <v>4000000</v>
      </c>
      <c r="M23" s="50">
        <v>4500000</v>
      </c>
      <c r="N23" s="50">
        <v>4500000</v>
      </c>
      <c r="O23" s="50">
        <v>4300000</v>
      </c>
      <c r="P23" s="50">
        <v>5330000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25"/>
    </row>
    <row r="24" spans="1:36" s="40" customFormat="1" ht="16.5" customHeight="1">
      <c r="A24" s="51" t="s">
        <v>24</v>
      </c>
      <c r="B24" s="52">
        <f aca="true" t="shared" si="7" ref="B24:T24">B19+B23</f>
        <v>48809173</v>
      </c>
      <c r="C24" s="52">
        <f>C19+C23</f>
        <v>51886888</v>
      </c>
      <c r="D24" s="52">
        <f>D19+D23</f>
        <v>67458001</v>
      </c>
      <c r="E24" s="52">
        <f t="shared" si="7"/>
        <v>74745701</v>
      </c>
      <c r="F24" s="52">
        <f t="shared" si="7"/>
        <v>60860301</v>
      </c>
      <c r="G24" s="52">
        <f t="shared" si="7"/>
        <v>58358201</v>
      </c>
      <c r="H24" s="52">
        <f t="shared" si="7"/>
        <v>58115665</v>
      </c>
      <c r="I24" s="52">
        <f t="shared" si="7"/>
        <v>58380432</v>
      </c>
      <c r="J24" s="52">
        <f t="shared" si="7"/>
        <v>58423135</v>
      </c>
      <c r="K24" s="52">
        <f t="shared" si="7"/>
        <v>59094420</v>
      </c>
      <c r="L24" s="52">
        <f t="shared" si="7"/>
        <v>59894957</v>
      </c>
      <c r="M24" s="52">
        <f t="shared" si="7"/>
        <v>61825396</v>
      </c>
      <c r="N24" s="52">
        <f t="shared" si="7"/>
        <v>63186438</v>
      </c>
      <c r="O24" s="52">
        <f>O19+O23</f>
        <v>64078790</v>
      </c>
      <c r="P24" s="52">
        <f>P19+P23</f>
        <v>66130984</v>
      </c>
      <c r="Q24" s="52">
        <f>Q19+Q23</f>
        <v>0</v>
      </c>
      <c r="R24" s="52">
        <f>R19+R23</f>
        <v>0</v>
      </c>
      <c r="S24" s="52">
        <f t="shared" si="7"/>
        <v>0</v>
      </c>
      <c r="T24" s="52">
        <f t="shared" si="7"/>
        <v>0</v>
      </c>
      <c r="U24" s="52">
        <f aca="true" t="shared" si="8" ref="U24:AI24">U19+U23</f>
        <v>0</v>
      </c>
      <c r="V24" s="52">
        <f t="shared" si="8"/>
        <v>0</v>
      </c>
      <c r="W24" s="52">
        <f t="shared" si="8"/>
        <v>0</v>
      </c>
      <c r="X24" s="52">
        <f t="shared" si="8"/>
        <v>0</v>
      </c>
      <c r="Y24" s="52">
        <f t="shared" si="8"/>
        <v>0</v>
      </c>
      <c r="Z24" s="52">
        <f t="shared" si="8"/>
        <v>0</v>
      </c>
      <c r="AA24" s="52">
        <f t="shared" si="8"/>
        <v>0</v>
      </c>
      <c r="AB24" s="52">
        <f t="shared" si="8"/>
        <v>0</v>
      </c>
      <c r="AC24" s="52">
        <f t="shared" si="8"/>
        <v>0</v>
      </c>
      <c r="AD24" s="52">
        <f t="shared" si="8"/>
        <v>0</v>
      </c>
      <c r="AE24" s="52">
        <f t="shared" si="8"/>
        <v>0</v>
      </c>
      <c r="AF24" s="52">
        <f t="shared" si="8"/>
        <v>0</v>
      </c>
      <c r="AG24" s="52">
        <f t="shared" si="8"/>
        <v>0</v>
      </c>
      <c r="AH24" s="52">
        <f t="shared" si="8"/>
        <v>0</v>
      </c>
      <c r="AI24" s="52">
        <f t="shared" si="8"/>
        <v>0</v>
      </c>
      <c r="AJ24" s="39"/>
    </row>
    <row r="25" spans="1:36" s="40" customFormat="1" ht="19.5" customHeight="1">
      <c r="A25" s="53" t="s">
        <v>25</v>
      </c>
      <c r="B25" s="54">
        <f>B18-B24</f>
        <v>2608391</v>
      </c>
      <c r="C25" s="54">
        <f>C18-C24</f>
        <v>1521305</v>
      </c>
      <c r="D25" s="54">
        <f>D18-D24</f>
        <v>-11886982</v>
      </c>
      <c r="E25" s="54">
        <f aca="true" t="shared" si="9" ref="E25:T25">E18-E24</f>
        <v>-12260077</v>
      </c>
      <c r="F25" s="54">
        <f t="shared" si="9"/>
        <v>-329644</v>
      </c>
      <c r="G25" s="54">
        <f t="shared" si="9"/>
        <v>170356</v>
      </c>
      <c r="H25" s="54">
        <f t="shared" si="9"/>
        <v>100356</v>
      </c>
      <c r="I25" s="54">
        <f t="shared" si="9"/>
        <v>-1299644</v>
      </c>
      <c r="J25" s="54">
        <f t="shared" si="9"/>
        <v>-99644</v>
      </c>
      <c r="K25" s="54">
        <f t="shared" si="9"/>
        <v>500356</v>
      </c>
      <c r="L25" s="54">
        <f t="shared" si="9"/>
        <v>500356</v>
      </c>
      <c r="M25" s="54">
        <f t="shared" si="9"/>
        <v>-99644</v>
      </c>
      <c r="N25" s="54">
        <f t="shared" si="9"/>
        <v>-99644</v>
      </c>
      <c r="O25" s="54">
        <f>O18-O24</f>
        <v>-99644</v>
      </c>
      <c r="P25" s="54">
        <f>P18-P24</f>
        <v>-839644</v>
      </c>
      <c r="Q25" s="54">
        <f>Q18-Q24</f>
        <v>0</v>
      </c>
      <c r="R25" s="54">
        <f>R18-R24</f>
        <v>0</v>
      </c>
      <c r="S25" s="54">
        <f t="shared" si="9"/>
        <v>0</v>
      </c>
      <c r="T25" s="54">
        <f t="shared" si="9"/>
        <v>0</v>
      </c>
      <c r="U25" s="54">
        <f aca="true" t="shared" si="10" ref="U25:AI25">U18-U24</f>
        <v>0</v>
      </c>
      <c r="V25" s="54">
        <f t="shared" si="10"/>
        <v>0</v>
      </c>
      <c r="W25" s="54">
        <f t="shared" si="10"/>
        <v>0</v>
      </c>
      <c r="X25" s="54">
        <f t="shared" si="10"/>
        <v>0</v>
      </c>
      <c r="Y25" s="54">
        <f t="shared" si="10"/>
        <v>0</v>
      </c>
      <c r="Z25" s="54">
        <f t="shared" si="10"/>
        <v>0</v>
      </c>
      <c r="AA25" s="54">
        <f t="shared" si="10"/>
        <v>0</v>
      </c>
      <c r="AB25" s="54">
        <f t="shared" si="10"/>
        <v>0</v>
      </c>
      <c r="AC25" s="54">
        <f t="shared" si="10"/>
        <v>0</v>
      </c>
      <c r="AD25" s="54">
        <f t="shared" si="10"/>
        <v>0</v>
      </c>
      <c r="AE25" s="54">
        <f t="shared" si="10"/>
        <v>0</v>
      </c>
      <c r="AF25" s="54">
        <f t="shared" si="10"/>
        <v>0</v>
      </c>
      <c r="AG25" s="54">
        <f t="shared" si="10"/>
        <v>0</v>
      </c>
      <c r="AH25" s="54">
        <f t="shared" si="10"/>
        <v>0</v>
      </c>
      <c r="AI25" s="54">
        <f t="shared" si="10"/>
        <v>0</v>
      </c>
      <c r="AJ25" s="39"/>
    </row>
    <row r="26" spans="1:36" s="40" customFormat="1" ht="17.25" customHeight="1">
      <c r="A26" s="51" t="s">
        <v>26</v>
      </c>
      <c r="B26" s="52">
        <f>B27+B28+B29+B31+B32+B33+B34</f>
        <v>2400367</v>
      </c>
      <c r="C26" s="52">
        <f>C27+C28+C29+C31+C32+C33+C34</f>
        <v>4454758</v>
      </c>
      <c r="D26" s="52">
        <f>D27+D28+D29+D31+D32+D33+D34</f>
        <v>12576982</v>
      </c>
      <c r="E26" s="52">
        <f>E27+E28+E29+E30+E31+E32+E33+E34</f>
        <v>12727586</v>
      </c>
      <c r="F26" s="52">
        <f>F27+F28+F29+F30+F31+F32+F33+F34</f>
        <v>2000000</v>
      </c>
      <c r="G26" s="52">
        <f>G27+G28+G29+G30+G31+G32+G33+G34</f>
        <v>1500000</v>
      </c>
      <c r="H26" s="52">
        <f>H27+H28+H29+H30+H31+H32+H33+H34</f>
        <v>1000000</v>
      </c>
      <c r="I26" s="52">
        <f aca="true" t="shared" si="11" ref="I26:T26">I27+I28+I29+I30+I31+I32+I33+I34</f>
        <v>2200000</v>
      </c>
      <c r="J26" s="52">
        <f t="shared" si="11"/>
        <v>1000000</v>
      </c>
      <c r="K26" s="52">
        <f t="shared" si="11"/>
        <v>1000000</v>
      </c>
      <c r="L26" s="52">
        <f t="shared" si="11"/>
        <v>1000000</v>
      </c>
      <c r="M26" s="52">
        <f t="shared" si="11"/>
        <v>1000000</v>
      </c>
      <c r="N26" s="52">
        <f t="shared" si="11"/>
        <v>1000000</v>
      </c>
      <c r="O26" s="52">
        <f t="shared" si="11"/>
        <v>1000000</v>
      </c>
      <c r="P26" s="52">
        <f t="shared" si="11"/>
        <v>1000000</v>
      </c>
      <c r="Q26" s="52">
        <f t="shared" si="11"/>
        <v>0</v>
      </c>
      <c r="R26" s="52">
        <f t="shared" si="11"/>
        <v>0</v>
      </c>
      <c r="S26" s="52">
        <f t="shared" si="11"/>
        <v>0</v>
      </c>
      <c r="T26" s="52">
        <f t="shared" si="11"/>
        <v>0</v>
      </c>
      <c r="U26" s="52">
        <f aca="true" t="shared" si="12" ref="U26:AI26">U27+U28+U29+U30+U31+U32+U33+U34</f>
        <v>0</v>
      </c>
      <c r="V26" s="52">
        <f t="shared" si="12"/>
        <v>0</v>
      </c>
      <c r="W26" s="52">
        <f t="shared" si="12"/>
        <v>0</v>
      </c>
      <c r="X26" s="52">
        <f t="shared" si="12"/>
        <v>0</v>
      </c>
      <c r="Y26" s="52">
        <f t="shared" si="12"/>
        <v>0</v>
      </c>
      <c r="Z26" s="52">
        <f t="shared" si="12"/>
        <v>0</v>
      </c>
      <c r="AA26" s="52">
        <f t="shared" si="12"/>
        <v>0</v>
      </c>
      <c r="AB26" s="52">
        <f t="shared" si="12"/>
        <v>0</v>
      </c>
      <c r="AC26" s="52">
        <f t="shared" si="12"/>
        <v>0</v>
      </c>
      <c r="AD26" s="52">
        <f t="shared" si="12"/>
        <v>0</v>
      </c>
      <c r="AE26" s="52">
        <f t="shared" si="12"/>
        <v>0</v>
      </c>
      <c r="AF26" s="52">
        <f t="shared" si="12"/>
        <v>0</v>
      </c>
      <c r="AG26" s="52">
        <f t="shared" si="12"/>
        <v>0</v>
      </c>
      <c r="AH26" s="52">
        <f t="shared" si="12"/>
        <v>0</v>
      </c>
      <c r="AI26" s="52">
        <f t="shared" si="12"/>
        <v>0</v>
      </c>
      <c r="AJ26" s="39"/>
    </row>
    <row r="27" spans="1:36" s="26" customFormat="1" ht="21" customHeight="1">
      <c r="A27" s="43" t="s">
        <v>27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25"/>
    </row>
    <row r="28" spans="1:36" s="26" customFormat="1" ht="13.5" customHeight="1">
      <c r="A28" s="45" t="s">
        <v>28</v>
      </c>
      <c r="B28" s="46">
        <v>0</v>
      </c>
      <c r="C28" s="46">
        <v>680000</v>
      </c>
      <c r="D28" s="46">
        <v>7295920</v>
      </c>
      <c r="E28" s="46">
        <v>358630</v>
      </c>
      <c r="F28" s="46">
        <v>0</v>
      </c>
      <c r="G28" s="46">
        <v>0</v>
      </c>
      <c r="H28" s="46">
        <v>0</v>
      </c>
      <c r="I28" s="46">
        <v>1200000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5"/>
    </row>
    <row r="29" spans="1:36" s="26" customFormat="1" ht="15" customHeight="1">
      <c r="A29" s="45" t="s">
        <v>29</v>
      </c>
      <c r="B29" s="46">
        <v>357849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5"/>
    </row>
    <row r="30" spans="1:36" s="26" customFormat="1" ht="15" customHeight="1">
      <c r="A30" s="45" t="s">
        <v>30</v>
      </c>
      <c r="B30" s="55" t="s">
        <v>31</v>
      </c>
      <c r="C30" s="55" t="s">
        <v>31</v>
      </c>
      <c r="D30" s="55" t="s">
        <v>31</v>
      </c>
      <c r="E30" s="46">
        <v>7400000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25"/>
    </row>
    <row r="31" spans="1:36" s="26" customFormat="1" ht="15.75" customHeight="1">
      <c r="A31" s="45" t="s">
        <v>32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25"/>
    </row>
    <row r="32" spans="1:36" s="26" customFormat="1" ht="12" customHeight="1">
      <c r="A32" s="45" t="s">
        <v>33</v>
      </c>
      <c r="B32" s="46">
        <v>0</v>
      </c>
      <c r="C32" s="46">
        <v>0</v>
      </c>
      <c r="D32" s="46">
        <v>3963213</v>
      </c>
      <c r="E32" s="46">
        <v>1016882</v>
      </c>
      <c r="F32" s="46">
        <v>0</v>
      </c>
      <c r="G32" s="46">
        <v>0</v>
      </c>
      <c r="H32" s="46">
        <v>0</v>
      </c>
      <c r="I32" s="46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5"/>
    </row>
    <row r="33" spans="1:36" s="26" customFormat="1" ht="16.5" customHeight="1">
      <c r="A33" s="45" t="s">
        <v>34</v>
      </c>
      <c r="B33" s="46">
        <v>2042518</v>
      </c>
      <c r="C33" s="46">
        <v>3774758</v>
      </c>
      <c r="D33" s="46">
        <v>1317849</v>
      </c>
      <c r="E33" s="46">
        <v>3952074</v>
      </c>
      <c r="F33" s="46">
        <v>2000000</v>
      </c>
      <c r="G33" s="46">
        <v>1500000</v>
      </c>
      <c r="H33" s="46">
        <v>1000000</v>
      </c>
      <c r="I33" s="46">
        <v>1000000</v>
      </c>
      <c r="J33" s="46">
        <v>1000000</v>
      </c>
      <c r="K33" s="46">
        <v>1000000</v>
      </c>
      <c r="L33" s="46">
        <v>1000000</v>
      </c>
      <c r="M33" s="46">
        <v>1000000</v>
      </c>
      <c r="N33" s="46">
        <v>1000000</v>
      </c>
      <c r="O33" s="46">
        <v>1000000</v>
      </c>
      <c r="P33" s="46">
        <v>1000000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25"/>
    </row>
    <row r="34" spans="1:36" s="26" customFormat="1" ht="16.5" customHeight="1">
      <c r="A34" s="58" t="s">
        <v>35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25"/>
    </row>
    <row r="35" spans="1:36" ht="19.5" customHeight="1">
      <c r="A35" s="51" t="s">
        <v>36</v>
      </c>
      <c r="B35" s="52">
        <f>B36+B37+B38</f>
        <v>1234000</v>
      </c>
      <c r="C35" s="52">
        <f>C36+C37+C38</f>
        <v>2941020</v>
      </c>
      <c r="D35" s="52">
        <f>D36+D37+D38</f>
        <v>690000</v>
      </c>
      <c r="E35" s="52">
        <f aca="true" t="shared" si="13" ref="E35:T35">E36+E37+E38</f>
        <v>467509</v>
      </c>
      <c r="F35" s="52">
        <f t="shared" si="13"/>
        <v>1670356</v>
      </c>
      <c r="G35" s="52">
        <f t="shared" si="13"/>
        <v>1670356</v>
      </c>
      <c r="H35" s="52">
        <f t="shared" si="13"/>
        <v>1100356</v>
      </c>
      <c r="I35" s="52">
        <f t="shared" si="13"/>
        <v>900356</v>
      </c>
      <c r="J35" s="52">
        <f t="shared" si="13"/>
        <v>900356</v>
      </c>
      <c r="K35" s="52">
        <f t="shared" si="13"/>
        <v>1500356</v>
      </c>
      <c r="L35" s="52">
        <f t="shared" si="13"/>
        <v>1500356</v>
      </c>
      <c r="M35" s="52">
        <f t="shared" si="13"/>
        <v>900356</v>
      </c>
      <c r="N35" s="52">
        <f t="shared" si="13"/>
        <v>900356</v>
      </c>
      <c r="O35" s="52">
        <f t="shared" si="13"/>
        <v>900356</v>
      </c>
      <c r="P35" s="52">
        <f t="shared" si="13"/>
        <v>160356</v>
      </c>
      <c r="Q35" s="52">
        <f t="shared" si="13"/>
        <v>0</v>
      </c>
      <c r="R35" s="52">
        <f t="shared" si="13"/>
        <v>0</v>
      </c>
      <c r="S35" s="52">
        <f t="shared" si="13"/>
        <v>0</v>
      </c>
      <c r="T35" s="52">
        <f t="shared" si="13"/>
        <v>0</v>
      </c>
      <c r="U35" s="52">
        <f aca="true" t="shared" si="14" ref="U35:AI35">U36+U37+U38</f>
        <v>0</v>
      </c>
      <c r="V35" s="52">
        <f t="shared" si="14"/>
        <v>0</v>
      </c>
      <c r="W35" s="52">
        <f t="shared" si="14"/>
        <v>0</v>
      </c>
      <c r="X35" s="52">
        <f t="shared" si="14"/>
        <v>0</v>
      </c>
      <c r="Y35" s="52">
        <f t="shared" si="14"/>
        <v>0</v>
      </c>
      <c r="Z35" s="52">
        <f t="shared" si="14"/>
        <v>0</v>
      </c>
      <c r="AA35" s="52">
        <f t="shared" si="14"/>
        <v>0</v>
      </c>
      <c r="AB35" s="52">
        <f t="shared" si="14"/>
        <v>0</v>
      </c>
      <c r="AC35" s="52">
        <f t="shared" si="14"/>
        <v>0</v>
      </c>
      <c r="AD35" s="52">
        <f t="shared" si="14"/>
        <v>0</v>
      </c>
      <c r="AE35" s="52">
        <f t="shared" si="14"/>
        <v>0</v>
      </c>
      <c r="AF35" s="52">
        <f t="shared" si="14"/>
        <v>0</v>
      </c>
      <c r="AG35" s="52">
        <f t="shared" si="14"/>
        <v>0</v>
      </c>
      <c r="AH35" s="52">
        <f t="shared" si="14"/>
        <v>0</v>
      </c>
      <c r="AI35" s="52">
        <f t="shared" si="14"/>
        <v>0</v>
      </c>
      <c r="AJ35" s="22"/>
    </row>
    <row r="36" spans="1:36" s="26" customFormat="1" ht="24" customHeight="1">
      <c r="A36" s="47" t="s">
        <v>37</v>
      </c>
      <c r="B36" s="60">
        <v>1234000</v>
      </c>
      <c r="C36" s="60">
        <v>695000</v>
      </c>
      <c r="D36" s="60">
        <v>690000</v>
      </c>
      <c r="E36" s="60">
        <v>467509</v>
      </c>
      <c r="F36" s="60">
        <v>1670356</v>
      </c>
      <c r="G36" s="60">
        <v>1670356</v>
      </c>
      <c r="H36" s="60">
        <v>1100356</v>
      </c>
      <c r="I36" s="60">
        <v>900356</v>
      </c>
      <c r="J36" s="60">
        <v>900356</v>
      </c>
      <c r="K36" s="60">
        <v>1500356</v>
      </c>
      <c r="L36" s="60">
        <v>1500356</v>
      </c>
      <c r="M36" s="60">
        <v>900356</v>
      </c>
      <c r="N36" s="60">
        <v>900356</v>
      </c>
      <c r="O36" s="60">
        <v>900356</v>
      </c>
      <c r="P36" s="60">
        <v>160356</v>
      </c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25"/>
    </row>
    <row r="37" spans="1:36" s="26" customFormat="1" ht="27.75" customHeight="1">
      <c r="A37" s="43" t="s">
        <v>38</v>
      </c>
      <c r="B37" s="61">
        <v>0</v>
      </c>
      <c r="C37" s="61">
        <v>0</v>
      </c>
      <c r="D37" s="61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/>
      <c r="R37" s="62"/>
      <c r="S37" s="62"/>
      <c r="T37" s="62">
        <v>0</v>
      </c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25"/>
    </row>
    <row r="38" spans="1:36" s="26" customFormat="1" ht="24" customHeight="1">
      <c r="A38" s="47" t="s">
        <v>39</v>
      </c>
      <c r="B38" s="60">
        <v>0</v>
      </c>
      <c r="C38" s="60">
        <v>2246020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/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25"/>
    </row>
    <row r="39" spans="1:36" s="9" customFormat="1" ht="39.75" customHeight="1">
      <c r="A39" s="47" t="s">
        <v>40</v>
      </c>
      <c r="B39" s="63" t="str">
        <f>IF((B18+B26-B24-B35)=0,"OK","Bilans różny od zera- SPRAWDŹ!!!")</f>
        <v>Bilans różny od zera- SPRAWDŹ!!!</v>
      </c>
      <c r="C39" s="63" t="str">
        <f aca="true" t="shared" si="15" ref="C39:T39">IF((C18+C26-C24-C35)=0,"OK","Bilans różny od zera- SPRAWDŹ!!!")</f>
        <v>Bilans różny od zera- SPRAWDŹ!!!</v>
      </c>
      <c r="D39" s="63" t="str">
        <f t="shared" si="15"/>
        <v>OK</v>
      </c>
      <c r="E39" s="63" t="str">
        <f t="shared" si="15"/>
        <v>OK</v>
      </c>
      <c r="F39" s="63" t="str">
        <f t="shared" si="15"/>
        <v>OK</v>
      </c>
      <c r="G39" s="63" t="str">
        <f t="shared" si="15"/>
        <v>OK</v>
      </c>
      <c r="H39" s="63" t="str">
        <f t="shared" si="15"/>
        <v>OK</v>
      </c>
      <c r="I39" s="63" t="str">
        <f t="shared" si="15"/>
        <v>OK</v>
      </c>
      <c r="J39" s="63" t="str">
        <f t="shared" si="15"/>
        <v>OK</v>
      </c>
      <c r="K39" s="63" t="str">
        <f t="shared" si="15"/>
        <v>OK</v>
      </c>
      <c r="L39" s="63" t="str">
        <f t="shared" si="15"/>
        <v>OK</v>
      </c>
      <c r="M39" s="63" t="str">
        <f t="shared" si="15"/>
        <v>OK</v>
      </c>
      <c r="N39" s="63" t="str">
        <f t="shared" si="15"/>
        <v>OK</v>
      </c>
      <c r="O39" s="63" t="str">
        <f t="shared" si="15"/>
        <v>OK</v>
      </c>
      <c r="P39" s="63" t="str">
        <f t="shared" si="15"/>
        <v>OK</v>
      </c>
      <c r="Q39" s="63" t="str">
        <f t="shared" si="15"/>
        <v>OK</v>
      </c>
      <c r="R39" s="63" t="str">
        <f t="shared" si="15"/>
        <v>OK</v>
      </c>
      <c r="S39" s="63" t="str">
        <f t="shared" si="15"/>
        <v>OK</v>
      </c>
      <c r="T39" s="63" t="str">
        <f t="shared" si="15"/>
        <v>OK</v>
      </c>
      <c r="U39" s="63" t="str">
        <f aca="true" t="shared" si="16" ref="U39:AI39">IF((U18+U26-U24-U35)=0,"OK","Bilans różny od zera- SPRAWDŹ!!!")</f>
        <v>OK</v>
      </c>
      <c r="V39" s="63" t="str">
        <f t="shared" si="16"/>
        <v>OK</v>
      </c>
      <c r="W39" s="63" t="str">
        <f t="shared" si="16"/>
        <v>OK</v>
      </c>
      <c r="X39" s="63" t="str">
        <f t="shared" si="16"/>
        <v>OK</v>
      </c>
      <c r="Y39" s="63" t="str">
        <f t="shared" si="16"/>
        <v>OK</v>
      </c>
      <c r="Z39" s="63" t="str">
        <f t="shared" si="16"/>
        <v>OK</v>
      </c>
      <c r="AA39" s="63" t="str">
        <f t="shared" si="16"/>
        <v>OK</v>
      </c>
      <c r="AB39" s="63" t="str">
        <f t="shared" si="16"/>
        <v>OK</v>
      </c>
      <c r="AC39" s="63" t="str">
        <f t="shared" si="16"/>
        <v>OK</v>
      </c>
      <c r="AD39" s="63" t="str">
        <f t="shared" si="16"/>
        <v>OK</v>
      </c>
      <c r="AE39" s="63" t="str">
        <f t="shared" si="16"/>
        <v>OK</v>
      </c>
      <c r="AF39" s="63" t="str">
        <f t="shared" si="16"/>
        <v>OK</v>
      </c>
      <c r="AG39" s="63" t="str">
        <f t="shared" si="16"/>
        <v>OK</v>
      </c>
      <c r="AH39" s="63" t="str">
        <f t="shared" si="16"/>
        <v>OK</v>
      </c>
      <c r="AI39" s="63" t="str">
        <f t="shared" si="16"/>
        <v>OK</v>
      </c>
      <c r="AJ39" s="32"/>
    </row>
    <row r="40" spans="1:36" s="67" customFormat="1" ht="26.25" customHeight="1">
      <c r="A40" s="64" t="s">
        <v>41</v>
      </c>
      <c r="B40" s="65">
        <f>B8-B19</f>
        <v>3294556</v>
      </c>
      <c r="C40" s="65">
        <f>C8-C19</f>
        <v>4021364</v>
      </c>
      <c r="D40" s="65">
        <f>D8-D19</f>
        <v>1259952</v>
      </c>
      <c r="E40" s="65">
        <f aca="true" t="shared" si="17" ref="E40:T40">E8-E19</f>
        <v>-1523563</v>
      </c>
      <c r="F40" s="65">
        <f t="shared" si="17"/>
        <v>-12860</v>
      </c>
      <c r="G40" s="65">
        <f t="shared" si="17"/>
        <v>170356</v>
      </c>
      <c r="H40" s="65">
        <f t="shared" si="17"/>
        <v>100356</v>
      </c>
      <c r="I40" s="65">
        <f t="shared" si="17"/>
        <v>150356</v>
      </c>
      <c r="J40" s="65">
        <f t="shared" si="17"/>
        <v>850356</v>
      </c>
      <c r="K40" s="65">
        <f t="shared" si="17"/>
        <v>1450356</v>
      </c>
      <c r="L40" s="65">
        <f t="shared" si="17"/>
        <v>1950356</v>
      </c>
      <c r="M40" s="65">
        <f t="shared" si="17"/>
        <v>1850356</v>
      </c>
      <c r="N40" s="65">
        <f t="shared" si="17"/>
        <v>1850356</v>
      </c>
      <c r="O40" s="65">
        <f t="shared" si="17"/>
        <v>2150356</v>
      </c>
      <c r="P40" s="65">
        <f t="shared" si="17"/>
        <v>2440356</v>
      </c>
      <c r="Q40" s="65">
        <f t="shared" si="17"/>
        <v>0</v>
      </c>
      <c r="R40" s="65">
        <f t="shared" si="17"/>
        <v>0</v>
      </c>
      <c r="S40" s="65">
        <f t="shared" si="17"/>
        <v>0</v>
      </c>
      <c r="T40" s="65">
        <f t="shared" si="17"/>
        <v>0</v>
      </c>
      <c r="U40" s="65">
        <f aca="true" t="shared" si="18" ref="U40:AI40">U8-U19</f>
        <v>0</v>
      </c>
      <c r="V40" s="65">
        <f t="shared" si="18"/>
        <v>0</v>
      </c>
      <c r="W40" s="65">
        <f t="shared" si="18"/>
        <v>0</v>
      </c>
      <c r="X40" s="65">
        <f t="shared" si="18"/>
        <v>0</v>
      </c>
      <c r="Y40" s="65">
        <f t="shared" si="18"/>
        <v>0</v>
      </c>
      <c r="Z40" s="65">
        <f t="shared" si="18"/>
        <v>0</v>
      </c>
      <c r="AA40" s="65">
        <f t="shared" si="18"/>
        <v>0</v>
      </c>
      <c r="AB40" s="65">
        <f t="shared" si="18"/>
        <v>0</v>
      </c>
      <c r="AC40" s="65">
        <f t="shared" si="18"/>
        <v>0</v>
      </c>
      <c r="AD40" s="65">
        <f t="shared" si="18"/>
        <v>0</v>
      </c>
      <c r="AE40" s="65">
        <f t="shared" si="18"/>
        <v>0</v>
      </c>
      <c r="AF40" s="65">
        <f t="shared" si="18"/>
        <v>0</v>
      </c>
      <c r="AG40" s="65">
        <f t="shared" si="18"/>
        <v>0</v>
      </c>
      <c r="AH40" s="65">
        <f t="shared" si="18"/>
        <v>0</v>
      </c>
      <c r="AI40" s="65">
        <f t="shared" si="18"/>
        <v>0</v>
      </c>
      <c r="AJ40" s="66"/>
    </row>
    <row r="41" spans="1:36" s="67" customFormat="1" ht="26.25" customHeight="1">
      <c r="A41" s="68" t="s">
        <v>42</v>
      </c>
      <c r="B41" s="69">
        <f>B8/B19*100</f>
        <v>107.95826649219731</v>
      </c>
      <c r="C41" s="69">
        <f>C8/C19*100</f>
        <v>109.25286655861359</v>
      </c>
      <c r="D41" s="69">
        <f>D8/D19*100</f>
        <v>102.68337321808445</v>
      </c>
      <c r="E41" s="69">
        <f aca="true" t="shared" si="19" ref="E41:T41">E8/E19*100</f>
        <v>97.00396343417292</v>
      </c>
      <c r="F41" s="69">
        <f t="shared" si="19"/>
        <v>99.9751547039883</v>
      </c>
      <c r="G41" s="69">
        <f t="shared" si="19"/>
        <v>100.32567742102239</v>
      </c>
      <c r="H41" s="69">
        <f t="shared" si="19"/>
        <v>100.18735135650793</v>
      </c>
      <c r="I41" s="69">
        <f t="shared" si="19"/>
        <v>100.27905492665685</v>
      </c>
      <c r="J41" s="69">
        <f t="shared" si="19"/>
        <v>101.56248992271392</v>
      </c>
      <c r="K41" s="69">
        <f t="shared" si="19"/>
        <v>102.63249163889918</v>
      </c>
      <c r="L41" s="69">
        <f t="shared" si="19"/>
        <v>103.48932373272959</v>
      </c>
      <c r="M41" s="69">
        <f t="shared" si="19"/>
        <v>103.22781198057488</v>
      </c>
      <c r="N41" s="69">
        <f t="shared" si="19"/>
        <v>103.15295332799037</v>
      </c>
      <c r="O41" s="69">
        <f t="shared" si="19"/>
        <v>103.59718890261914</v>
      </c>
      <c r="P41" s="69">
        <f t="shared" si="19"/>
        <v>104.0136784628354</v>
      </c>
      <c r="Q41" s="69" t="e">
        <f t="shared" si="19"/>
        <v>#DIV/0!</v>
      </c>
      <c r="R41" s="69" t="e">
        <f t="shared" si="19"/>
        <v>#DIV/0!</v>
      </c>
      <c r="S41" s="69" t="e">
        <f t="shared" si="19"/>
        <v>#DIV/0!</v>
      </c>
      <c r="T41" s="69" t="e">
        <f t="shared" si="19"/>
        <v>#DIV/0!</v>
      </c>
      <c r="U41" s="69" t="e">
        <f aca="true" t="shared" si="20" ref="U41:AI41">U8/U19*100</f>
        <v>#DIV/0!</v>
      </c>
      <c r="V41" s="69" t="e">
        <f t="shared" si="20"/>
        <v>#DIV/0!</v>
      </c>
      <c r="W41" s="69" t="e">
        <f t="shared" si="20"/>
        <v>#DIV/0!</v>
      </c>
      <c r="X41" s="69" t="e">
        <f t="shared" si="20"/>
        <v>#DIV/0!</v>
      </c>
      <c r="Y41" s="69" t="e">
        <f t="shared" si="20"/>
        <v>#DIV/0!</v>
      </c>
      <c r="Z41" s="69" t="e">
        <f t="shared" si="20"/>
        <v>#DIV/0!</v>
      </c>
      <c r="AA41" s="69" t="e">
        <f t="shared" si="20"/>
        <v>#DIV/0!</v>
      </c>
      <c r="AB41" s="69" t="e">
        <f t="shared" si="20"/>
        <v>#DIV/0!</v>
      </c>
      <c r="AC41" s="69" t="e">
        <f t="shared" si="20"/>
        <v>#DIV/0!</v>
      </c>
      <c r="AD41" s="69" t="e">
        <f t="shared" si="20"/>
        <v>#DIV/0!</v>
      </c>
      <c r="AE41" s="69" t="e">
        <f t="shared" si="20"/>
        <v>#DIV/0!</v>
      </c>
      <c r="AF41" s="69" t="e">
        <f t="shared" si="20"/>
        <v>#DIV/0!</v>
      </c>
      <c r="AG41" s="69" t="e">
        <f t="shared" si="20"/>
        <v>#DIV/0!</v>
      </c>
      <c r="AH41" s="69" t="e">
        <f t="shared" si="20"/>
        <v>#DIV/0!</v>
      </c>
      <c r="AI41" s="69" t="e">
        <f t="shared" si="20"/>
        <v>#DIV/0!</v>
      </c>
      <c r="AJ41" s="66"/>
    </row>
    <row r="42" spans="1:36" s="67" customFormat="1" ht="25.5" customHeight="1">
      <c r="A42" s="70" t="s">
        <v>43</v>
      </c>
      <c r="B42" s="71">
        <v>1366386</v>
      </c>
      <c r="C42" s="71">
        <v>1318750</v>
      </c>
      <c r="D42" s="71">
        <v>3952074</v>
      </c>
      <c r="E42" s="71">
        <v>10884565</v>
      </c>
      <c r="F42" s="72">
        <f aca="true" t="shared" si="21" ref="F42:S42">E42+F27+F28+F29+F30-F36-F37</f>
        <v>9214209</v>
      </c>
      <c r="G42" s="72">
        <f t="shared" si="21"/>
        <v>7543853</v>
      </c>
      <c r="H42" s="72">
        <f t="shared" si="21"/>
        <v>6443497</v>
      </c>
      <c r="I42" s="72">
        <f t="shared" si="21"/>
        <v>6743141</v>
      </c>
      <c r="J42" s="72">
        <f t="shared" si="21"/>
        <v>5842785</v>
      </c>
      <c r="K42" s="72">
        <f t="shared" si="21"/>
        <v>4342429</v>
      </c>
      <c r="L42" s="72">
        <f t="shared" si="21"/>
        <v>2842073</v>
      </c>
      <c r="M42" s="72">
        <f t="shared" si="21"/>
        <v>1941717</v>
      </c>
      <c r="N42" s="72">
        <f t="shared" si="21"/>
        <v>1041361</v>
      </c>
      <c r="O42" s="72">
        <f t="shared" si="21"/>
        <v>141005</v>
      </c>
      <c r="P42" s="72">
        <f t="shared" si="21"/>
        <v>-19351</v>
      </c>
      <c r="Q42" s="72">
        <f t="shared" si="21"/>
        <v>-19351</v>
      </c>
      <c r="R42" s="72">
        <f t="shared" si="21"/>
        <v>-19351</v>
      </c>
      <c r="S42" s="72">
        <f t="shared" si="21"/>
        <v>-19351</v>
      </c>
      <c r="T42" s="72">
        <f aca="true" t="shared" si="22" ref="T42:AI42">S42+T27+T28+T29+T30-T36-T37</f>
        <v>-19351</v>
      </c>
      <c r="U42" s="72">
        <f t="shared" si="22"/>
        <v>-19351</v>
      </c>
      <c r="V42" s="72">
        <f t="shared" si="22"/>
        <v>-19351</v>
      </c>
      <c r="W42" s="72">
        <f t="shared" si="22"/>
        <v>-19351</v>
      </c>
      <c r="X42" s="72">
        <f t="shared" si="22"/>
        <v>-19351</v>
      </c>
      <c r="Y42" s="72">
        <f t="shared" si="22"/>
        <v>-19351</v>
      </c>
      <c r="Z42" s="72">
        <f t="shared" si="22"/>
        <v>-19351</v>
      </c>
      <c r="AA42" s="72">
        <f t="shared" si="22"/>
        <v>-19351</v>
      </c>
      <c r="AB42" s="72">
        <f t="shared" si="22"/>
        <v>-19351</v>
      </c>
      <c r="AC42" s="72">
        <f t="shared" si="22"/>
        <v>-19351</v>
      </c>
      <c r="AD42" s="72">
        <f t="shared" si="22"/>
        <v>-19351</v>
      </c>
      <c r="AE42" s="72">
        <f t="shared" si="22"/>
        <v>-19351</v>
      </c>
      <c r="AF42" s="72">
        <f t="shared" si="22"/>
        <v>-19351</v>
      </c>
      <c r="AG42" s="72">
        <f t="shared" si="22"/>
        <v>-19351</v>
      </c>
      <c r="AH42" s="72">
        <f t="shared" si="22"/>
        <v>-19351</v>
      </c>
      <c r="AI42" s="72">
        <f t="shared" si="22"/>
        <v>-19351</v>
      </c>
      <c r="AJ42" s="66"/>
    </row>
    <row r="43" spans="1:36" s="75" customFormat="1" ht="24.75" customHeight="1">
      <c r="A43" s="73" t="s">
        <v>44</v>
      </c>
      <c r="B43" s="71">
        <v>0</v>
      </c>
      <c r="C43" s="71">
        <v>0</v>
      </c>
      <c r="D43" s="71">
        <v>0</v>
      </c>
      <c r="E43" s="71">
        <v>0</v>
      </c>
      <c r="F43" s="72" t="s">
        <v>31</v>
      </c>
      <c r="G43" s="72" t="s">
        <v>31</v>
      </c>
      <c r="H43" s="72" t="s">
        <v>31</v>
      </c>
      <c r="I43" s="72" t="s">
        <v>31</v>
      </c>
      <c r="J43" s="72" t="s">
        <v>31</v>
      </c>
      <c r="K43" s="72" t="s">
        <v>31</v>
      </c>
      <c r="L43" s="72" t="s">
        <v>31</v>
      </c>
      <c r="M43" s="72" t="s">
        <v>31</v>
      </c>
      <c r="N43" s="72" t="s">
        <v>31</v>
      </c>
      <c r="O43" s="72" t="s">
        <v>31</v>
      </c>
      <c r="P43" s="72" t="s">
        <v>31</v>
      </c>
      <c r="Q43" s="72" t="s">
        <v>31</v>
      </c>
      <c r="R43" s="72" t="s">
        <v>31</v>
      </c>
      <c r="S43" s="72" t="s">
        <v>31</v>
      </c>
      <c r="T43" s="72" t="s">
        <v>31</v>
      </c>
      <c r="U43" s="72" t="s">
        <v>31</v>
      </c>
      <c r="V43" s="72" t="s">
        <v>31</v>
      </c>
      <c r="W43" s="72" t="s">
        <v>31</v>
      </c>
      <c r="X43" s="72" t="s">
        <v>31</v>
      </c>
      <c r="Y43" s="72" t="s">
        <v>31</v>
      </c>
      <c r="Z43" s="72" t="s">
        <v>31</v>
      </c>
      <c r="AA43" s="72" t="s">
        <v>31</v>
      </c>
      <c r="AB43" s="72" t="s">
        <v>31</v>
      </c>
      <c r="AC43" s="72" t="s">
        <v>31</v>
      </c>
      <c r="AD43" s="72" t="s">
        <v>31</v>
      </c>
      <c r="AE43" s="72" t="s">
        <v>31</v>
      </c>
      <c r="AF43" s="72" t="s">
        <v>31</v>
      </c>
      <c r="AG43" s="72" t="s">
        <v>31</v>
      </c>
      <c r="AH43" s="72" t="s">
        <v>31</v>
      </c>
      <c r="AI43" s="72" t="s">
        <v>31</v>
      </c>
      <c r="AJ43" s="74"/>
    </row>
    <row r="44" spans="1:36" s="78" customFormat="1" ht="30" customHeight="1">
      <c r="A44" s="70" t="s">
        <v>45</v>
      </c>
      <c r="B44" s="76">
        <v>33537</v>
      </c>
      <c r="C44" s="76">
        <v>901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/>
      <c r="R44" s="76"/>
      <c r="S44" s="76"/>
      <c r="T44" s="76">
        <v>0</v>
      </c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</row>
    <row r="45" spans="1:36" s="78" customFormat="1" ht="35.25" customHeight="1">
      <c r="A45" s="70" t="s">
        <v>46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/>
      <c r="R45" s="76"/>
      <c r="S45" s="76"/>
      <c r="T45" s="76">
        <v>0</v>
      </c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</row>
    <row r="46" spans="1:36" s="75" customFormat="1" ht="42.75" customHeight="1">
      <c r="A46" s="79" t="s">
        <v>47</v>
      </c>
      <c r="B46" s="80">
        <f aca="true" t="shared" si="23" ref="B46:T46">B42/B18*100</f>
        <v>2.657430445362989</v>
      </c>
      <c r="C46" s="80">
        <f t="shared" si="23"/>
        <v>2.4691904479898805</v>
      </c>
      <c r="D46" s="80">
        <f t="shared" si="23"/>
        <v>7.1117537002515645</v>
      </c>
      <c r="E46" s="80">
        <f t="shared" si="23"/>
        <v>17.41931072017461</v>
      </c>
      <c r="F46" s="80">
        <f t="shared" si="23"/>
        <v>15.222383923571158</v>
      </c>
      <c r="G46" s="80">
        <f t="shared" si="23"/>
        <v>12.889183309269011</v>
      </c>
      <c r="H46" s="80">
        <f t="shared" si="23"/>
        <v>11.068253874650761</v>
      </c>
      <c r="I46" s="80">
        <f t="shared" si="23"/>
        <v>11.81332850555602</v>
      </c>
      <c r="J46" s="80">
        <f t="shared" si="23"/>
        <v>10.017893133317415</v>
      </c>
      <c r="K46" s="80">
        <f t="shared" si="23"/>
        <v>7.286593375231414</v>
      </c>
      <c r="L46" s="80">
        <f t="shared" si="23"/>
        <v>4.705784039897268</v>
      </c>
      <c r="M46" s="80">
        <f t="shared" si="23"/>
        <v>3.1457162320193364</v>
      </c>
      <c r="N46" s="80">
        <f t="shared" si="23"/>
        <v>1.650679855438525</v>
      </c>
      <c r="O46" s="80">
        <f t="shared" si="23"/>
        <v>0.22039212589677268</v>
      </c>
      <c r="P46" s="80">
        <f t="shared" si="23"/>
        <v>-0.02963792748012217</v>
      </c>
      <c r="Q46" s="80" t="e">
        <f t="shared" si="23"/>
        <v>#DIV/0!</v>
      </c>
      <c r="R46" s="80" t="e">
        <f t="shared" si="23"/>
        <v>#DIV/0!</v>
      </c>
      <c r="S46" s="80" t="e">
        <f t="shared" si="23"/>
        <v>#DIV/0!</v>
      </c>
      <c r="T46" s="80" t="e">
        <f t="shared" si="23"/>
        <v>#DIV/0!</v>
      </c>
      <c r="U46" s="80" t="e">
        <f aca="true" t="shared" si="24" ref="U46:AI46">U42/U18*100</f>
        <v>#DIV/0!</v>
      </c>
      <c r="V46" s="80" t="e">
        <f t="shared" si="24"/>
        <v>#DIV/0!</v>
      </c>
      <c r="W46" s="80" t="e">
        <f t="shared" si="24"/>
        <v>#DIV/0!</v>
      </c>
      <c r="X46" s="80" t="e">
        <f t="shared" si="24"/>
        <v>#DIV/0!</v>
      </c>
      <c r="Y46" s="80" t="e">
        <f t="shared" si="24"/>
        <v>#DIV/0!</v>
      </c>
      <c r="Z46" s="80" t="e">
        <f t="shared" si="24"/>
        <v>#DIV/0!</v>
      </c>
      <c r="AA46" s="80" t="e">
        <f t="shared" si="24"/>
        <v>#DIV/0!</v>
      </c>
      <c r="AB46" s="80" t="e">
        <f t="shared" si="24"/>
        <v>#DIV/0!</v>
      </c>
      <c r="AC46" s="80" t="e">
        <f t="shared" si="24"/>
        <v>#DIV/0!</v>
      </c>
      <c r="AD46" s="80" t="e">
        <f t="shared" si="24"/>
        <v>#DIV/0!</v>
      </c>
      <c r="AE46" s="80" t="e">
        <f t="shared" si="24"/>
        <v>#DIV/0!</v>
      </c>
      <c r="AF46" s="80" t="e">
        <f t="shared" si="24"/>
        <v>#DIV/0!</v>
      </c>
      <c r="AG46" s="80" t="e">
        <f t="shared" si="24"/>
        <v>#DIV/0!</v>
      </c>
      <c r="AH46" s="80" t="e">
        <f t="shared" si="24"/>
        <v>#DIV/0!</v>
      </c>
      <c r="AI46" s="80" t="e">
        <f t="shared" si="24"/>
        <v>#DIV/0!</v>
      </c>
      <c r="AJ46" s="74"/>
    </row>
    <row r="47" spans="1:36" s="75" customFormat="1" ht="41.25" customHeight="1">
      <c r="A47" s="79" t="s">
        <v>48</v>
      </c>
      <c r="B47" s="80">
        <f aca="true" t="shared" si="25" ref="B47:T47">(B42-B48)/B18*100</f>
        <v>2.657430445362989</v>
      </c>
      <c r="C47" s="80">
        <f t="shared" si="25"/>
        <v>2.4691904479898805</v>
      </c>
      <c r="D47" s="80">
        <f t="shared" si="25"/>
        <v>4.592454926910734</v>
      </c>
      <c r="E47" s="80">
        <f t="shared" si="25"/>
        <v>15.178795365794858</v>
      </c>
      <c r="F47" s="80">
        <f t="shared" si="25"/>
        <v>12.909506334946935</v>
      </c>
      <c r="G47" s="80">
        <f t="shared" si="25"/>
        <v>11.522329176849516</v>
      </c>
      <c r="H47" s="80">
        <f t="shared" si="25"/>
        <v>10.724705833124528</v>
      </c>
      <c r="I47" s="80">
        <f t="shared" si="25"/>
        <v>11.81332850555602</v>
      </c>
      <c r="J47" s="80">
        <f t="shared" si="25"/>
        <v>10.017893133317415</v>
      </c>
      <c r="K47" s="80">
        <f t="shared" si="25"/>
        <v>7.286593375231414</v>
      </c>
      <c r="L47" s="80">
        <f t="shared" si="25"/>
        <v>4.705784039897268</v>
      </c>
      <c r="M47" s="80">
        <f t="shared" si="25"/>
        <v>3.1457162320193364</v>
      </c>
      <c r="N47" s="80">
        <f t="shared" si="25"/>
        <v>1.650679855438525</v>
      </c>
      <c r="O47" s="80">
        <f t="shared" si="25"/>
        <v>0.22039212589677268</v>
      </c>
      <c r="P47" s="80">
        <f t="shared" si="25"/>
        <v>-0.02963792748012217</v>
      </c>
      <c r="Q47" s="80" t="e">
        <f t="shared" si="25"/>
        <v>#DIV/0!</v>
      </c>
      <c r="R47" s="80" t="e">
        <f t="shared" si="25"/>
        <v>#DIV/0!</v>
      </c>
      <c r="S47" s="80" t="e">
        <f t="shared" si="25"/>
        <v>#DIV/0!</v>
      </c>
      <c r="T47" s="80" t="e">
        <f t="shared" si="25"/>
        <v>#DIV/0!</v>
      </c>
      <c r="U47" s="80" t="e">
        <f aca="true" t="shared" si="26" ref="U47:AI47">(U42-U48)/U18*100</f>
        <v>#DIV/0!</v>
      </c>
      <c r="V47" s="80" t="e">
        <f t="shared" si="26"/>
        <v>#DIV/0!</v>
      </c>
      <c r="W47" s="80" t="e">
        <f t="shared" si="26"/>
        <v>#DIV/0!</v>
      </c>
      <c r="X47" s="80" t="e">
        <f t="shared" si="26"/>
        <v>#DIV/0!</v>
      </c>
      <c r="Y47" s="80" t="e">
        <f t="shared" si="26"/>
        <v>#DIV/0!</v>
      </c>
      <c r="Z47" s="80" t="e">
        <f t="shared" si="26"/>
        <v>#DIV/0!</v>
      </c>
      <c r="AA47" s="80" t="e">
        <f t="shared" si="26"/>
        <v>#DIV/0!</v>
      </c>
      <c r="AB47" s="80" t="e">
        <f t="shared" si="26"/>
        <v>#DIV/0!</v>
      </c>
      <c r="AC47" s="80" t="e">
        <f t="shared" si="26"/>
        <v>#DIV/0!</v>
      </c>
      <c r="AD47" s="80" t="e">
        <f t="shared" si="26"/>
        <v>#DIV/0!</v>
      </c>
      <c r="AE47" s="80" t="e">
        <f t="shared" si="26"/>
        <v>#DIV/0!</v>
      </c>
      <c r="AF47" s="80" t="e">
        <f t="shared" si="26"/>
        <v>#DIV/0!</v>
      </c>
      <c r="AG47" s="80" t="e">
        <f t="shared" si="26"/>
        <v>#DIV/0!</v>
      </c>
      <c r="AH47" s="80" t="e">
        <f t="shared" si="26"/>
        <v>#DIV/0!</v>
      </c>
      <c r="AI47" s="80" t="e">
        <f t="shared" si="26"/>
        <v>#DIV/0!</v>
      </c>
      <c r="AJ47" s="74"/>
    </row>
    <row r="48" spans="1:36" s="78" customFormat="1" ht="36.75" customHeight="1">
      <c r="A48" s="79" t="s">
        <v>49</v>
      </c>
      <c r="B48" s="81">
        <v>0</v>
      </c>
      <c r="C48" s="81">
        <v>0</v>
      </c>
      <c r="D48" s="81">
        <v>1400000</v>
      </c>
      <c r="E48" s="81">
        <v>1400000</v>
      </c>
      <c r="F48" s="81">
        <v>1400000</v>
      </c>
      <c r="G48" s="81">
        <v>800000</v>
      </c>
      <c r="H48" s="81">
        <v>200000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77"/>
    </row>
    <row r="49" spans="1:36" s="75" customFormat="1" ht="42.75" customHeight="1">
      <c r="A49" s="79" t="s">
        <v>50</v>
      </c>
      <c r="B49" s="80">
        <f>(B20+B21+B22+B36+B37)/B18*100</f>
        <v>2.5525219747866705</v>
      </c>
      <c r="C49" s="80">
        <f>(C20+C21+C22+C36+C37)/C18*100</f>
        <v>1.3808424486482813</v>
      </c>
      <c r="D49" s="80">
        <f>(D20+D21+D22+D36+D37)/D18*100</f>
        <v>1.9502647594063374</v>
      </c>
      <c r="E49" s="80">
        <f aca="true" t="shared" si="27" ref="E49:T49">(E20+E21+E22+E36+E37)/E18*100</f>
        <v>1.7932700808109079</v>
      </c>
      <c r="F49" s="80">
        <f>(F20+F21+F22+F36+F37)/F18*100</f>
        <v>3.9890777990399147</v>
      </c>
      <c r="G49" s="80">
        <f t="shared" si="27"/>
        <v>3.960895533440197</v>
      </c>
      <c r="H49" s="80">
        <f t="shared" si="27"/>
        <v>2.857467706355266</v>
      </c>
      <c r="I49" s="80">
        <f>(I20+I21+I22+I36+I37)/I18*100</f>
        <v>2.4694981435785364</v>
      </c>
      <c r="J49" s="80">
        <f t="shared" si="27"/>
        <v>2.4573237565632002</v>
      </c>
      <c r="K49" s="80">
        <f t="shared" si="27"/>
        <v>3.2956596732572665</v>
      </c>
      <c r="L49" s="80">
        <f t="shared" si="27"/>
        <v>3.094014927946478</v>
      </c>
      <c r="M49" s="80">
        <f t="shared" si="27"/>
        <v>1.9262397969651304</v>
      </c>
      <c r="N49" s="80">
        <f t="shared" si="27"/>
        <v>1.8000328246193649</v>
      </c>
      <c r="O49" s="80">
        <f>(O20+O21+O22+O36+O37)/O18*100</f>
        <v>1.6914558378131526</v>
      </c>
      <c r="P49" s="80">
        <f>(P20+P21+P22+P36+P37)/P18*100</f>
        <v>0.4722295483597059</v>
      </c>
      <c r="Q49" s="80" t="e">
        <f>(Q20+Q21+Q22+Q36+Q37)/Q18*100</f>
        <v>#DIV/0!</v>
      </c>
      <c r="R49" s="80" t="e">
        <f>(R20+R21+R22+R36+R37)/R18*100</f>
        <v>#DIV/0!</v>
      </c>
      <c r="S49" s="80" t="e">
        <f t="shared" si="27"/>
        <v>#DIV/0!</v>
      </c>
      <c r="T49" s="80" t="e">
        <f t="shared" si="27"/>
        <v>#DIV/0!</v>
      </c>
      <c r="U49" s="80" t="e">
        <f aca="true" t="shared" si="28" ref="U49:AI49">(U20+U21+U22+U36+U37)/U18*100</f>
        <v>#DIV/0!</v>
      </c>
      <c r="V49" s="80" t="e">
        <f t="shared" si="28"/>
        <v>#DIV/0!</v>
      </c>
      <c r="W49" s="80" t="e">
        <f t="shared" si="28"/>
        <v>#DIV/0!</v>
      </c>
      <c r="X49" s="80" t="e">
        <f t="shared" si="28"/>
        <v>#DIV/0!</v>
      </c>
      <c r="Y49" s="80" t="e">
        <f t="shared" si="28"/>
        <v>#DIV/0!</v>
      </c>
      <c r="Z49" s="80" t="e">
        <f t="shared" si="28"/>
        <v>#DIV/0!</v>
      </c>
      <c r="AA49" s="80" t="e">
        <f t="shared" si="28"/>
        <v>#DIV/0!</v>
      </c>
      <c r="AB49" s="80" t="e">
        <f t="shared" si="28"/>
        <v>#DIV/0!</v>
      </c>
      <c r="AC49" s="80" t="e">
        <f t="shared" si="28"/>
        <v>#DIV/0!</v>
      </c>
      <c r="AD49" s="80" t="e">
        <f t="shared" si="28"/>
        <v>#DIV/0!</v>
      </c>
      <c r="AE49" s="80" t="e">
        <f t="shared" si="28"/>
        <v>#DIV/0!</v>
      </c>
      <c r="AF49" s="80" t="e">
        <f t="shared" si="28"/>
        <v>#DIV/0!</v>
      </c>
      <c r="AG49" s="80" t="e">
        <f t="shared" si="28"/>
        <v>#DIV/0!</v>
      </c>
      <c r="AH49" s="80" t="e">
        <f t="shared" si="28"/>
        <v>#DIV/0!</v>
      </c>
      <c r="AI49" s="80" t="e">
        <f t="shared" si="28"/>
        <v>#DIV/0!</v>
      </c>
      <c r="AJ49" s="74"/>
    </row>
    <row r="50" spans="1:36" s="75" customFormat="1" ht="39" customHeight="1">
      <c r="A50" s="79" t="s">
        <v>51</v>
      </c>
      <c r="B50" s="80">
        <f aca="true" t="shared" si="29" ref="B50:T50">(B20+B21+B22+B36+B37-B51)/B18*100</f>
        <v>2.5525219747866705</v>
      </c>
      <c r="C50" s="80">
        <f t="shared" si="29"/>
        <v>1.3808424486482813</v>
      </c>
      <c r="D50" s="80">
        <f t="shared" si="29"/>
        <v>1.9502647594063374</v>
      </c>
      <c r="E50" s="80">
        <f t="shared" si="29"/>
        <v>1.1003106890634555</v>
      </c>
      <c r="F50" s="80">
        <f t="shared" si="29"/>
        <v>3.9890777990399147</v>
      </c>
      <c r="G50" s="80">
        <f t="shared" si="29"/>
        <v>3.960895533440197</v>
      </c>
      <c r="H50" s="80">
        <f t="shared" si="29"/>
        <v>2.857467706355266</v>
      </c>
      <c r="I50" s="80">
        <f t="shared" si="29"/>
        <v>2.4694981435785364</v>
      </c>
      <c r="J50" s="80">
        <f t="shared" si="29"/>
        <v>2.4573237565632002</v>
      </c>
      <c r="K50" s="80">
        <f t="shared" si="29"/>
        <v>3.2956596732572665</v>
      </c>
      <c r="L50" s="80">
        <f t="shared" si="29"/>
        <v>3.094014927946478</v>
      </c>
      <c r="M50" s="80">
        <f t="shared" si="29"/>
        <v>1.9262397969651304</v>
      </c>
      <c r="N50" s="80">
        <f t="shared" si="29"/>
        <v>1.8000328246193649</v>
      </c>
      <c r="O50" s="80">
        <f t="shared" si="29"/>
        <v>1.6914558378131526</v>
      </c>
      <c r="P50" s="80">
        <f t="shared" si="29"/>
        <v>0.4722295483597059</v>
      </c>
      <c r="Q50" s="80" t="e">
        <f t="shared" si="29"/>
        <v>#DIV/0!</v>
      </c>
      <c r="R50" s="80" t="e">
        <f t="shared" si="29"/>
        <v>#DIV/0!</v>
      </c>
      <c r="S50" s="80" t="e">
        <f t="shared" si="29"/>
        <v>#DIV/0!</v>
      </c>
      <c r="T50" s="80" t="e">
        <f t="shared" si="29"/>
        <v>#DIV/0!</v>
      </c>
      <c r="U50" s="80" t="e">
        <f aca="true" t="shared" si="30" ref="U50:AI50">(U20+U21+U22+U36+U37-U51)/U18*100</f>
        <v>#DIV/0!</v>
      </c>
      <c r="V50" s="80" t="e">
        <f t="shared" si="30"/>
        <v>#DIV/0!</v>
      </c>
      <c r="W50" s="80" t="e">
        <f t="shared" si="30"/>
        <v>#DIV/0!</v>
      </c>
      <c r="X50" s="80" t="e">
        <f t="shared" si="30"/>
        <v>#DIV/0!</v>
      </c>
      <c r="Y50" s="80" t="e">
        <f t="shared" si="30"/>
        <v>#DIV/0!</v>
      </c>
      <c r="Z50" s="80" t="e">
        <f t="shared" si="30"/>
        <v>#DIV/0!</v>
      </c>
      <c r="AA50" s="80" t="e">
        <f t="shared" si="30"/>
        <v>#DIV/0!</v>
      </c>
      <c r="AB50" s="80" t="e">
        <f t="shared" si="30"/>
        <v>#DIV/0!</v>
      </c>
      <c r="AC50" s="80" t="e">
        <f t="shared" si="30"/>
        <v>#DIV/0!</v>
      </c>
      <c r="AD50" s="80" t="e">
        <f t="shared" si="30"/>
        <v>#DIV/0!</v>
      </c>
      <c r="AE50" s="80" t="e">
        <f t="shared" si="30"/>
        <v>#DIV/0!</v>
      </c>
      <c r="AF50" s="80" t="e">
        <f t="shared" si="30"/>
        <v>#DIV/0!</v>
      </c>
      <c r="AG50" s="80" t="e">
        <f t="shared" si="30"/>
        <v>#DIV/0!</v>
      </c>
      <c r="AH50" s="80" t="e">
        <f t="shared" si="30"/>
        <v>#DIV/0!</v>
      </c>
      <c r="AI50" s="80" t="e">
        <f t="shared" si="30"/>
        <v>#DIV/0!</v>
      </c>
      <c r="AJ50" s="74"/>
    </row>
    <row r="51" spans="1:36" s="78" customFormat="1" ht="69" customHeight="1">
      <c r="A51" s="79" t="s">
        <v>52</v>
      </c>
      <c r="B51" s="81">
        <v>0</v>
      </c>
      <c r="C51" s="81">
        <v>0</v>
      </c>
      <c r="D51" s="81">
        <v>0</v>
      </c>
      <c r="E51" s="81">
        <v>433000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77"/>
    </row>
    <row r="52" spans="1:36" s="75" customFormat="1" ht="31.5" customHeight="1">
      <c r="A52" s="82" t="s">
        <v>53</v>
      </c>
      <c r="B52" s="83" t="s">
        <v>31</v>
      </c>
      <c r="C52" s="83" t="s">
        <v>31</v>
      </c>
      <c r="D52" s="83" t="s">
        <v>31</v>
      </c>
      <c r="E52" s="83" t="s">
        <v>31</v>
      </c>
      <c r="F52" s="84">
        <f>F8+F32+F33-F19</f>
        <v>1987140</v>
      </c>
      <c r="G52" s="84">
        <f aca="true" t="shared" si="31" ref="G52:T52">G8+G32+G33-G19</f>
        <v>1670356</v>
      </c>
      <c r="H52" s="84">
        <f t="shared" si="31"/>
        <v>1100356</v>
      </c>
      <c r="I52" s="84">
        <f t="shared" si="31"/>
        <v>1150356</v>
      </c>
      <c r="J52" s="84">
        <f t="shared" si="31"/>
        <v>1850356</v>
      </c>
      <c r="K52" s="84">
        <f t="shared" si="31"/>
        <v>2450356</v>
      </c>
      <c r="L52" s="84">
        <f t="shared" si="31"/>
        <v>2950356</v>
      </c>
      <c r="M52" s="84">
        <f t="shared" si="31"/>
        <v>2850356</v>
      </c>
      <c r="N52" s="84">
        <f t="shared" si="31"/>
        <v>2850356</v>
      </c>
      <c r="O52" s="84">
        <f t="shared" si="31"/>
        <v>3150356</v>
      </c>
      <c r="P52" s="84">
        <f t="shared" si="31"/>
        <v>3440356</v>
      </c>
      <c r="Q52" s="84">
        <f t="shared" si="31"/>
        <v>0</v>
      </c>
      <c r="R52" s="84">
        <f t="shared" si="31"/>
        <v>0</v>
      </c>
      <c r="S52" s="84">
        <f t="shared" si="31"/>
        <v>0</v>
      </c>
      <c r="T52" s="84">
        <f t="shared" si="31"/>
        <v>0</v>
      </c>
      <c r="U52" s="84">
        <f aca="true" t="shared" si="32" ref="U52:AI52">U8+U32+U33-U19</f>
        <v>0</v>
      </c>
      <c r="V52" s="84">
        <f t="shared" si="32"/>
        <v>0</v>
      </c>
      <c r="W52" s="84">
        <f t="shared" si="32"/>
        <v>0</v>
      </c>
      <c r="X52" s="84">
        <f t="shared" si="32"/>
        <v>0</v>
      </c>
      <c r="Y52" s="84">
        <f t="shared" si="32"/>
        <v>0</v>
      </c>
      <c r="Z52" s="84">
        <f t="shared" si="32"/>
        <v>0</v>
      </c>
      <c r="AA52" s="84">
        <f t="shared" si="32"/>
        <v>0</v>
      </c>
      <c r="AB52" s="84">
        <f t="shared" si="32"/>
        <v>0</v>
      </c>
      <c r="AC52" s="84">
        <f t="shared" si="32"/>
        <v>0</v>
      </c>
      <c r="AD52" s="84">
        <f t="shared" si="32"/>
        <v>0</v>
      </c>
      <c r="AE52" s="84">
        <f t="shared" si="32"/>
        <v>0</v>
      </c>
      <c r="AF52" s="84">
        <f t="shared" si="32"/>
        <v>0</v>
      </c>
      <c r="AG52" s="84">
        <f t="shared" si="32"/>
        <v>0</v>
      </c>
      <c r="AH52" s="84">
        <f t="shared" si="32"/>
        <v>0</v>
      </c>
      <c r="AI52" s="84">
        <f t="shared" si="32"/>
        <v>0</v>
      </c>
      <c r="AJ52" s="74"/>
    </row>
    <row r="53" spans="1:36" s="75" customFormat="1" ht="42.75" customHeight="1">
      <c r="A53" s="85" t="s">
        <v>54</v>
      </c>
      <c r="B53" s="86"/>
      <c r="C53" s="86"/>
      <c r="D53" s="86"/>
      <c r="E53" s="86">
        <f>(E36+E37+E20+E21+E22-E51)/E18</f>
        <v>0.011003106890634556</v>
      </c>
      <c r="F53" s="86">
        <f>(F36+F37+F20+F21+F22-F51)/F18</f>
        <v>0.03989077799039915</v>
      </c>
      <c r="G53" s="86">
        <f aca="true" t="shared" si="33" ref="G53:T53">(G36+G37+G20+G21+G22-G51)/G18</f>
        <v>0.03960895533440197</v>
      </c>
      <c r="H53" s="86">
        <f t="shared" si="33"/>
        <v>0.02857467706355266</v>
      </c>
      <c r="I53" s="86">
        <f t="shared" si="33"/>
        <v>0.024694981435785364</v>
      </c>
      <c r="J53" s="86">
        <f t="shared" si="33"/>
        <v>0.024573237565632</v>
      </c>
      <c r="K53" s="86">
        <f t="shared" si="33"/>
        <v>0.03295659673257267</v>
      </c>
      <c r="L53" s="86">
        <f t="shared" si="33"/>
        <v>0.03094014927946478</v>
      </c>
      <c r="M53" s="86">
        <f t="shared" si="33"/>
        <v>0.019262397969651304</v>
      </c>
      <c r="N53" s="86">
        <f t="shared" si="33"/>
        <v>0.01800032824619365</v>
      </c>
      <c r="O53" s="86">
        <f t="shared" si="33"/>
        <v>0.016914558378131526</v>
      </c>
      <c r="P53" s="86">
        <f t="shared" si="33"/>
        <v>0.004722295483597059</v>
      </c>
      <c r="Q53" s="86" t="e">
        <f t="shared" si="33"/>
        <v>#DIV/0!</v>
      </c>
      <c r="R53" s="86" t="e">
        <f t="shared" si="33"/>
        <v>#DIV/0!</v>
      </c>
      <c r="S53" s="86" t="e">
        <f t="shared" si="33"/>
        <v>#DIV/0!</v>
      </c>
      <c r="T53" s="86" t="e">
        <f t="shared" si="33"/>
        <v>#DIV/0!</v>
      </c>
      <c r="U53" s="86" t="e">
        <f aca="true" t="shared" si="34" ref="U53:AI53">(U36+U37+U20+U21+U22-U51)/U18</f>
        <v>#DIV/0!</v>
      </c>
      <c r="V53" s="86" t="e">
        <f t="shared" si="34"/>
        <v>#DIV/0!</v>
      </c>
      <c r="W53" s="86" t="e">
        <f t="shared" si="34"/>
        <v>#DIV/0!</v>
      </c>
      <c r="X53" s="86" t="e">
        <f t="shared" si="34"/>
        <v>#DIV/0!</v>
      </c>
      <c r="Y53" s="86" t="e">
        <f t="shared" si="34"/>
        <v>#DIV/0!</v>
      </c>
      <c r="Z53" s="86" t="e">
        <f t="shared" si="34"/>
        <v>#DIV/0!</v>
      </c>
      <c r="AA53" s="86" t="e">
        <f t="shared" si="34"/>
        <v>#DIV/0!</v>
      </c>
      <c r="AB53" s="86" t="e">
        <f t="shared" si="34"/>
        <v>#DIV/0!</v>
      </c>
      <c r="AC53" s="86" t="e">
        <f t="shared" si="34"/>
        <v>#DIV/0!</v>
      </c>
      <c r="AD53" s="86" t="e">
        <f t="shared" si="34"/>
        <v>#DIV/0!</v>
      </c>
      <c r="AE53" s="86" t="e">
        <f t="shared" si="34"/>
        <v>#DIV/0!</v>
      </c>
      <c r="AF53" s="86" t="e">
        <f t="shared" si="34"/>
        <v>#DIV/0!</v>
      </c>
      <c r="AG53" s="86" t="e">
        <f t="shared" si="34"/>
        <v>#DIV/0!</v>
      </c>
      <c r="AH53" s="86" t="e">
        <f t="shared" si="34"/>
        <v>#DIV/0!</v>
      </c>
      <c r="AI53" s="86" t="e">
        <f t="shared" si="34"/>
        <v>#DIV/0!</v>
      </c>
      <c r="AJ53" s="74"/>
    </row>
    <row r="54" spans="1:36" s="75" customFormat="1" ht="42" customHeight="1">
      <c r="A54" s="87" t="s">
        <v>55</v>
      </c>
      <c r="B54" s="88"/>
      <c r="C54" s="88"/>
      <c r="D54" s="88"/>
      <c r="E54" s="89" t="str">
        <f>IF(E53&lt;=E55,"TAK","NIE")</f>
        <v>TAK</v>
      </c>
      <c r="F54" s="89" t="str">
        <f aca="true" t="shared" si="35" ref="F54:T54">IF(F53&lt;=F55,"TAK","NIE")</f>
        <v>TAK</v>
      </c>
      <c r="G54" s="89" t="str">
        <f t="shared" si="35"/>
        <v>TAK</v>
      </c>
      <c r="H54" s="89" t="str">
        <f t="shared" si="35"/>
        <v>TAK</v>
      </c>
      <c r="I54" s="89" t="str">
        <f t="shared" si="35"/>
        <v>TAK</v>
      </c>
      <c r="J54" s="89" t="str">
        <f t="shared" si="35"/>
        <v>TAK</v>
      </c>
      <c r="K54" s="89" t="str">
        <f t="shared" si="35"/>
        <v>TAK</v>
      </c>
      <c r="L54" s="89" t="str">
        <f t="shared" si="35"/>
        <v>TAK</v>
      </c>
      <c r="M54" s="89" t="str">
        <f t="shared" si="35"/>
        <v>TAK</v>
      </c>
      <c r="N54" s="89" t="str">
        <f t="shared" si="35"/>
        <v>TAK</v>
      </c>
      <c r="O54" s="89" t="str">
        <f t="shared" si="35"/>
        <v>TAK</v>
      </c>
      <c r="P54" s="89" t="str">
        <f t="shared" si="35"/>
        <v>TAK</v>
      </c>
      <c r="Q54" s="89" t="e">
        <f t="shared" si="35"/>
        <v>#DIV/0!</v>
      </c>
      <c r="R54" s="89" t="e">
        <f t="shared" si="35"/>
        <v>#DIV/0!</v>
      </c>
      <c r="S54" s="89" t="e">
        <f t="shared" si="35"/>
        <v>#DIV/0!</v>
      </c>
      <c r="T54" s="89" t="e">
        <f t="shared" si="35"/>
        <v>#DIV/0!</v>
      </c>
      <c r="U54" s="89" t="e">
        <f aca="true" t="shared" si="36" ref="U54:AI54">IF(U53&lt;=U55,"TAK","NIE")</f>
        <v>#DIV/0!</v>
      </c>
      <c r="V54" s="89" t="e">
        <f t="shared" si="36"/>
        <v>#DIV/0!</v>
      </c>
      <c r="W54" s="89" t="e">
        <f t="shared" si="36"/>
        <v>#DIV/0!</v>
      </c>
      <c r="X54" s="89" t="e">
        <f t="shared" si="36"/>
        <v>#DIV/0!</v>
      </c>
      <c r="Y54" s="89" t="e">
        <f t="shared" si="36"/>
        <v>#DIV/0!</v>
      </c>
      <c r="Z54" s="89" t="e">
        <f t="shared" si="36"/>
        <v>#DIV/0!</v>
      </c>
      <c r="AA54" s="89" t="e">
        <f t="shared" si="36"/>
        <v>#DIV/0!</v>
      </c>
      <c r="AB54" s="89" t="e">
        <f t="shared" si="36"/>
        <v>#DIV/0!</v>
      </c>
      <c r="AC54" s="89" t="e">
        <f t="shared" si="36"/>
        <v>#DIV/0!</v>
      </c>
      <c r="AD54" s="89" t="e">
        <f t="shared" si="36"/>
        <v>#DIV/0!</v>
      </c>
      <c r="AE54" s="89" t="e">
        <f t="shared" si="36"/>
        <v>#DIV/0!</v>
      </c>
      <c r="AF54" s="89" t="e">
        <f t="shared" si="36"/>
        <v>#DIV/0!</v>
      </c>
      <c r="AG54" s="89" t="e">
        <f t="shared" si="36"/>
        <v>#DIV/0!</v>
      </c>
      <c r="AH54" s="89" t="e">
        <f t="shared" si="36"/>
        <v>#DIV/0!</v>
      </c>
      <c r="AI54" s="89" t="e">
        <f t="shared" si="36"/>
        <v>#DIV/0!</v>
      </c>
      <c r="AJ54" s="74"/>
    </row>
    <row r="55" spans="1:36" s="75" customFormat="1" ht="43.5" customHeight="1">
      <c r="A55" s="85" t="s">
        <v>56</v>
      </c>
      <c r="B55" s="86"/>
      <c r="C55" s="86"/>
      <c r="D55" s="86"/>
      <c r="E55" s="86">
        <f>1/3*((D8+D15-D19)/D18+(C8+C15-C19)/C18+(B8+B15-B19)/B18)</f>
        <v>0.12514996909269538</v>
      </c>
      <c r="F55" s="86">
        <f>1/3*((E8+E15-E19)/E18+(D8+D15-D19)/D18+(C8+C15-C19)/C18)</f>
        <v>0.0925115785293652</v>
      </c>
      <c r="G55" s="86">
        <f>1/3*((F8+F15-F19)/F18+(E8+E15-E19)/E18+(D8+D15-D19)/D18)</f>
        <v>0.05898875927756509</v>
      </c>
      <c r="H55" s="86">
        <f aca="true" t="shared" si="37" ref="H55:S55">1/3*((G8+G15-G19)/G18+(F8+F15-F19)/F18+(E8+E15-E19)/E18)</f>
        <v>0.056411371503175045</v>
      </c>
      <c r="I55" s="86">
        <f t="shared" si="37"/>
        <v>0.06408221103398051</v>
      </c>
      <c r="J55" s="86">
        <f t="shared" si="37"/>
        <v>0.06162405355427941</v>
      </c>
      <c r="K55" s="86">
        <f t="shared" si="37"/>
        <v>0.061017727834676384</v>
      </c>
      <c r="L55" s="86">
        <f t="shared" si="37"/>
        <v>0.06529512302280645</v>
      </c>
      <c r="M55" s="86">
        <f t="shared" si="37"/>
        <v>0.07146043288565634</v>
      </c>
      <c r="N55" s="86">
        <f t="shared" si="37"/>
        <v>0.07294761397533102</v>
      </c>
      <c r="O55" s="86">
        <f t="shared" si="37"/>
        <v>0.07104138699075592</v>
      </c>
      <c r="P55" s="86">
        <f t="shared" si="37"/>
        <v>0.06862350386683094</v>
      </c>
      <c r="Q55" s="86">
        <f t="shared" si="37"/>
        <v>0.06831055623952631</v>
      </c>
      <c r="R55" s="86" t="e">
        <f t="shared" si="37"/>
        <v>#DIV/0!</v>
      </c>
      <c r="S55" s="86" t="e">
        <f t="shared" si="37"/>
        <v>#DIV/0!</v>
      </c>
      <c r="T55" s="86" t="e">
        <f aca="true" t="shared" si="38" ref="T55:AI55">1/3*((S8+S15-S19)/S18+(R8+R15-R19)/R18+(Q8+Q15-Q19)/Q18)</f>
        <v>#DIV/0!</v>
      </c>
      <c r="U55" s="86" t="e">
        <f t="shared" si="38"/>
        <v>#DIV/0!</v>
      </c>
      <c r="V55" s="86" t="e">
        <f t="shared" si="38"/>
        <v>#DIV/0!</v>
      </c>
      <c r="W55" s="86" t="e">
        <f t="shared" si="38"/>
        <v>#DIV/0!</v>
      </c>
      <c r="X55" s="86" t="e">
        <f t="shared" si="38"/>
        <v>#DIV/0!</v>
      </c>
      <c r="Y55" s="86" t="e">
        <f t="shared" si="38"/>
        <v>#DIV/0!</v>
      </c>
      <c r="Z55" s="86" t="e">
        <f t="shared" si="38"/>
        <v>#DIV/0!</v>
      </c>
      <c r="AA55" s="86" t="e">
        <f t="shared" si="38"/>
        <v>#DIV/0!</v>
      </c>
      <c r="AB55" s="86" t="e">
        <f t="shared" si="38"/>
        <v>#DIV/0!</v>
      </c>
      <c r="AC55" s="86" t="e">
        <f t="shared" si="38"/>
        <v>#DIV/0!</v>
      </c>
      <c r="AD55" s="86" t="e">
        <f t="shared" si="38"/>
        <v>#DIV/0!</v>
      </c>
      <c r="AE55" s="86" t="e">
        <f t="shared" si="38"/>
        <v>#DIV/0!</v>
      </c>
      <c r="AF55" s="86" t="e">
        <f t="shared" si="38"/>
        <v>#DIV/0!</v>
      </c>
      <c r="AG55" s="86" t="e">
        <f t="shared" si="38"/>
        <v>#DIV/0!</v>
      </c>
      <c r="AH55" s="86" t="e">
        <f t="shared" si="38"/>
        <v>#DIV/0!</v>
      </c>
      <c r="AI55" s="86" t="e">
        <f t="shared" si="38"/>
        <v>#DIV/0!</v>
      </c>
      <c r="AJ55" s="74"/>
    </row>
    <row r="56" spans="1:36" ht="15.75" customHeight="1">
      <c r="A56" s="3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22"/>
    </row>
    <row r="57" spans="1:36" ht="12.75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22"/>
    </row>
    <row r="58" spans="1:35" ht="12.7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</row>
    <row r="59" spans="1:35" ht="12.7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</row>
    <row r="60" spans="1:35" ht="12.75">
      <c r="A60" s="91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</row>
    <row r="61" spans="1:35" ht="12.75">
      <c r="A61" s="91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</row>
    <row r="62" spans="1:35" ht="12.75">
      <c r="A62" s="91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</row>
    <row r="63" spans="1:35" ht="9" customHeight="1">
      <c r="A63" s="9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2.75">
      <c r="A64" s="9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9.5" customHeight="1">
      <c r="A65" s="96" t="s">
        <v>57</v>
      </c>
      <c r="B65" s="4"/>
      <c r="C65" s="4"/>
      <c r="D65" s="4"/>
      <c r="E65" s="95" t="s">
        <v>58</v>
      </c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35" ht="12.75">
      <c r="A66" s="91" t="s">
        <v>59</v>
      </c>
      <c r="B66" s="97"/>
      <c r="C66" s="97"/>
      <c r="D66" s="9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4" ht="12.75">
      <c r="A67" s="91" t="s">
        <v>60</v>
      </c>
      <c r="B67" s="98"/>
      <c r="C67" s="98"/>
      <c r="D67" s="98"/>
    </row>
  </sheetData>
  <sheetProtection sheet="1" objects="1" scenarios="1"/>
  <mergeCells count="2">
    <mergeCell ref="E6:E7"/>
    <mergeCell ref="F6:T6"/>
  </mergeCells>
  <printOptions/>
  <pageMargins left="0.27569444444444446" right="0.2361111111111111" top="0.5902777777777778" bottom="0.39375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9"/>
  <sheetViews>
    <sheetView tabSelected="1" workbookViewId="0" topLeftCell="M10">
      <selection activeCell="Q13" sqref="Q13"/>
    </sheetView>
  </sheetViews>
  <sheetFormatPr defaultColWidth="9.00390625" defaultRowHeight="12.75"/>
  <cols>
    <col min="1" max="1" width="4.00390625" style="0" customWidth="1"/>
    <col min="2" max="2" width="27.75390625" style="0" customWidth="1"/>
    <col min="3" max="3" width="12.75390625" style="0" customWidth="1"/>
    <col min="4" max="4" width="9.75390625" style="0" customWidth="1"/>
    <col min="5" max="5" width="12.75390625" style="0" customWidth="1"/>
    <col min="6" max="6" width="9.75390625" style="0" customWidth="1"/>
    <col min="7" max="7" width="12.75390625" style="0" customWidth="1"/>
    <col min="8" max="8" width="9.75390625" style="0" customWidth="1"/>
    <col min="9" max="9" width="12.75390625" style="0" customWidth="1"/>
    <col min="10" max="10" width="9.75390625" style="0" customWidth="1"/>
    <col min="11" max="11" width="12.75390625" style="0" customWidth="1"/>
    <col min="12" max="12" width="9.75390625" style="0" customWidth="1"/>
    <col min="13" max="13" width="12.75390625" style="0" customWidth="1"/>
    <col min="14" max="14" width="9.75390625" style="0" customWidth="1"/>
    <col min="15" max="15" width="12.75390625" style="0" customWidth="1"/>
    <col min="16" max="16" width="9.75390625" style="0" customWidth="1"/>
    <col min="17" max="17" width="12.75390625" style="0" customWidth="1"/>
    <col min="18" max="18" width="9.75390625" style="0" customWidth="1"/>
    <col min="19" max="19" width="12.75390625" style="0" customWidth="1"/>
    <col min="20" max="20" width="9.75390625" style="0" customWidth="1"/>
    <col min="21" max="21" width="12.75390625" style="0" customWidth="1"/>
    <col min="22" max="22" width="9.75390625" style="0" customWidth="1"/>
    <col min="23" max="23" width="12.75390625" style="0" customWidth="1"/>
    <col min="24" max="24" width="9.75390625" style="0" customWidth="1"/>
    <col min="25" max="25" width="12.75390625" style="0" customWidth="1"/>
    <col min="26" max="26" width="9.75390625" style="0" customWidth="1"/>
    <col min="27" max="27" width="12.75390625" style="0" customWidth="1"/>
    <col min="28" max="28" width="9.75390625" style="0" customWidth="1"/>
    <col min="29" max="29" width="12.75390625" style="0" customWidth="1"/>
    <col min="30" max="30" width="9.75390625" style="0" customWidth="1"/>
    <col min="31" max="31" width="12.75390625" style="0" customWidth="1"/>
    <col min="32" max="32" width="9.75390625" style="0" customWidth="1"/>
    <col min="33" max="33" width="12.75390625" style="0" customWidth="1"/>
    <col min="34" max="34" width="9.75390625" style="0" customWidth="1"/>
    <col min="35" max="35" width="12.75390625" style="0" customWidth="1"/>
    <col min="36" max="36" width="9.75390625" style="0" customWidth="1"/>
    <col min="37" max="37" width="12.75390625" style="0" customWidth="1"/>
    <col min="38" max="38" width="9.75390625" style="0" customWidth="1"/>
    <col min="39" max="39" width="12.75390625" style="0" customWidth="1"/>
    <col min="40" max="40" width="9.75390625" style="0" customWidth="1"/>
    <col min="41" max="41" width="12.75390625" style="0" customWidth="1"/>
    <col min="42" max="42" width="9.75390625" style="0" customWidth="1"/>
    <col min="43" max="43" width="12.75390625" style="0" customWidth="1"/>
    <col min="44" max="44" width="9.75390625" style="0" customWidth="1"/>
    <col min="45" max="45" width="12.75390625" style="0" customWidth="1"/>
    <col min="46" max="46" width="9.75390625" style="0" customWidth="1"/>
    <col min="47" max="47" width="12.75390625" style="0" customWidth="1"/>
    <col min="48" max="48" width="9.75390625" style="0" customWidth="1"/>
    <col min="49" max="49" width="12.75390625" style="0" customWidth="1"/>
    <col min="50" max="50" width="9.75390625" style="0" customWidth="1"/>
    <col min="51" max="51" width="12.75390625" style="0" customWidth="1"/>
    <col min="52" max="52" width="9.75390625" style="0" customWidth="1"/>
    <col min="53" max="53" width="12.75390625" style="0" customWidth="1"/>
    <col min="54" max="54" width="9.75390625" style="0" customWidth="1"/>
    <col min="55" max="55" width="12.75390625" style="0" customWidth="1"/>
    <col min="56" max="56" width="9.75390625" style="0" customWidth="1"/>
    <col min="57" max="57" width="12.75390625" style="0" customWidth="1"/>
    <col min="58" max="58" width="9.75390625" style="0" customWidth="1"/>
    <col min="59" max="59" width="12.75390625" style="0" customWidth="1"/>
    <col min="60" max="60" width="9.75390625" style="0" customWidth="1"/>
    <col min="61" max="61" width="12.75390625" style="0" customWidth="1"/>
    <col min="62" max="62" width="9.75390625" style="0" customWidth="1"/>
    <col min="63" max="63" width="12.75390625" style="0" customWidth="1"/>
    <col min="64" max="64" width="9.75390625" style="0" customWidth="1"/>
  </cols>
  <sheetData>
    <row r="1" spans="11:64" ht="41.25" customHeight="1">
      <c r="K1" s="99"/>
      <c r="Z1" s="128" t="s">
        <v>61</v>
      </c>
      <c r="AA1" s="128"/>
      <c r="AB1" s="128"/>
      <c r="AC1" s="128"/>
      <c r="AD1" s="128"/>
      <c r="AE1" s="128"/>
      <c r="AF1" s="128"/>
      <c r="AG1" s="128"/>
      <c r="AH1" s="128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:6" ht="21" customHeight="1">
      <c r="D2" s="7"/>
      <c r="E2" s="10" t="s">
        <v>62</v>
      </c>
      <c r="F2" s="7"/>
    </row>
    <row r="3" ht="17.25" customHeight="1"/>
    <row r="4" spans="1:64" ht="19.5" customHeight="1">
      <c r="A4" s="129" t="s">
        <v>63</v>
      </c>
      <c r="B4" s="130" t="s">
        <v>64</v>
      </c>
      <c r="C4" s="131" t="s">
        <v>65</v>
      </c>
      <c r="D4" s="131"/>
      <c r="E4" s="131" t="s">
        <v>66</v>
      </c>
      <c r="F4" s="131"/>
      <c r="G4" s="131" t="s">
        <v>67</v>
      </c>
      <c r="H4" s="131"/>
      <c r="I4" s="131" t="s">
        <v>68</v>
      </c>
      <c r="J4" s="131"/>
      <c r="K4" s="131" t="s">
        <v>69</v>
      </c>
      <c r="L4" s="131"/>
      <c r="M4" s="131" t="s">
        <v>70</v>
      </c>
      <c r="N4" s="131"/>
      <c r="O4" s="131" t="s">
        <v>71</v>
      </c>
      <c r="P4" s="131"/>
      <c r="Q4" s="131" t="s">
        <v>72</v>
      </c>
      <c r="R4" s="131"/>
      <c r="S4" s="131" t="s">
        <v>73</v>
      </c>
      <c r="T4" s="131"/>
      <c r="U4" s="131" t="s">
        <v>74</v>
      </c>
      <c r="V4" s="131"/>
      <c r="W4" s="131" t="s">
        <v>75</v>
      </c>
      <c r="X4" s="131"/>
      <c r="Y4" s="131" t="s">
        <v>76</v>
      </c>
      <c r="Z4" s="131"/>
      <c r="AA4" s="131" t="s">
        <v>77</v>
      </c>
      <c r="AB4" s="131"/>
      <c r="AC4" s="131" t="s">
        <v>78</v>
      </c>
      <c r="AD4" s="131"/>
      <c r="AE4" s="131" t="s">
        <v>79</v>
      </c>
      <c r="AF4" s="131"/>
      <c r="AG4" s="131" t="s">
        <v>80</v>
      </c>
      <c r="AH4" s="131"/>
      <c r="AI4" s="131" t="s">
        <v>81</v>
      </c>
      <c r="AJ4" s="131"/>
      <c r="AK4" s="131" t="s">
        <v>82</v>
      </c>
      <c r="AL4" s="131"/>
      <c r="AM4" s="131" t="s">
        <v>83</v>
      </c>
      <c r="AN4" s="131"/>
      <c r="AO4" s="131" t="s">
        <v>84</v>
      </c>
      <c r="AP4" s="131"/>
      <c r="AQ4" s="131" t="s">
        <v>85</v>
      </c>
      <c r="AR4" s="131"/>
      <c r="AS4" s="131" t="s">
        <v>86</v>
      </c>
      <c r="AT4" s="131"/>
      <c r="AU4" s="131" t="s">
        <v>87</v>
      </c>
      <c r="AV4" s="131"/>
      <c r="AW4" s="131" t="s">
        <v>88</v>
      </c>
      <c r="AX4" s="131"/>
      <c r="AY4" s="131" t="s">
        <v>89</v>
      </c>
      <c r="AZ4" s="131"/>
      <c r="BA4" s="131" t="s">
        <v>90</v>
      </c>
      <c r="BB4" s="131"/>
      <c r="BC4" s="131" t="s">
        <v>91</v>
      </c>
      <c r="BD4" s="131"/>
      <c r="BE4" s="131" t="s">
        <v>92</v>
      </c>
      <c r="BF4" s="131"/>
      <c r="BG4" s="131" t="s">
        <v>93</v>
      </c>
      <c r="BH4" s="131"/>
      <c r="BI4" s="131" t="s">
        <v>94</v>
      </c>
      <c r="BJ4" s="131"/>
      <c r="BK4" s="131" t="s">
        <v>95</v>
      </c>
      <c r="BL4" s="131"/>
    </row>
    <row r="5" spans="1:64" ht="21" customHeight="1">
      <c r="A5" s="129"/>
      <c r="B5" s="130"/>
      <c r="C5" s="101" t="s">
        <v>96</v>
      </c>
      <c r="D5" s="101" t="s">
        <v>97</v>
      </c>
      <c r="E5" s="101" t="s">
        <v>96</v>
      </c>
      <c r="F5" s="101" t="s">
        <v>97</v>
      </c>
      <c r="G5" s="101" t="s">
        <v>96</v>
      </c>
      <c r="H5" s="101" t="s">
        <v>97</v>
      </c>
      <c r="I5" s="101" t="s">
        <v>96</v>
      </c>
      <c r="J5" s="101" t="s">
        <v>97</v>
      </c>
      <c r="K5" s="101" t="s">
        <v>96</v>
      </c>
      <c r="L5" s="101" t="s">
        <v>97</v>
      </c>
      <c r="M5" s="101" t="s">
        <v>96</v>
      </c>
      <c r="N5" s="101" t="s">
        <v>97</v>
      </c>
      <c r="O5" s="101" t="s">
        <v>96</v>
      </c>
      <c r="P5" s="101" t="s">
        <v>97</v>
      </c>
      <c r="Q5" s="101" t="s">
        <v>96</v>
      </c>
      <c r="R5" s="101" t="s">
        <v>97</v>
      </c>
      <c r="S5" s="101" t="s">
        <v>96</v>
      </c>
      <c r="T5" s="101" t="s">
        <v>97</v>
      </c>
      <c r="U5" s="101" t="s">
        <v>96</v>
      </c>
      <c r="V5" s="101" t="s">
        <v>97</v>
      </c>
      <c r="W5" s="101" t="s">
        <v>96</v>
      </c>
      <c r="X5" s="101" t="s">
        <v>97</v>
      </c>
      <c r="Y5" s="101" t="s">
        <v>96</v>
      </c>
      <c r="Z5" s="101" t="s">
        <v>97</v>
      </c>
      <c r="AA5" s="101" t="s">
        <v>96</v>
      </c>
      <c r="AB5" s="101" t="s">
        <v>97</v>
      </c>
      <c r="AC5" s="101" t="s">
        <v>96</v>
      </c>
      <c r="AD5" s="101" t="s">
        <v>97</v>
      </c>
      <c r="AE5" s="101" t="s">
        <v>96</v>
      </c>
      <c r="AF5" s="101" t="s">
        <v>97</v>
      </c>
      <c r="AG5" s="101" t="s">
        <v>96</v>
      </c>
      <c r="AH5" s="101" t="s">
        <v>97</v>
      </c>
      <c r="AI5" s="101" t="s">
        <v>96</v>
      </c>
      <c r="AJ5" s="101" t="s">
        <v>97</v>
      </c>
      <c r="AK5" s="101" t="s">
        <v>96</v>
      </c>
      <c r="AL5" s="101" t="s">
        <v>97</v>
      </c>
      <c r="AM5" s="101" t="s">
        <v>96</v>
      </c>
      <c r="AN5" s="101" t="s">
        <v>97</v>
      </c>
      <c r="AO5" s="101" t="s">
        <v>96</v>
      </c>
      <c r="AP5" s="101" t="s">
        <v>97</v>
      </c>
      <c r="AQ5" s="101" t="s">
        <v>96</v>
      </c>
      <c r="AR5" s="101" t="s">
        <v>97</v>
      </c>
      <c r="AS5" s="101" t="s">
        <v>96</v>
      </c>
      <c r="AT5" s="101" t="s">
        <v>97</v>
      </c>
      <c r="AU5" s="101" t="s">
        <v>96</v>
      </c>
      <c r="AV5" s="101" t="s">
        <v>97</v>
      </c>
      <c r="AW5" s="101" t="s">
        <v>96</v>
      </c>
      <c r="AX5" s="101" t="s">
        <v>97</v>
      </c>
      <c r="AY5" s="101" t="s">
        <v>96</v>
      </c>
      <c r="AZ5" s="101" t="s">
        <v>97</v>
      </c>
      <c r="BA5" s="101" t="s">
        <v>96</v>
      </c>
      <c r="BB5" s="101" t="s">
        <v>97</v>
      </c>
      <c r="BC5" s="101" t="s">
        <v>96</v>
      </c>
      <c r="BD5" s="101" t="s">
        <v>97</v>
      </c>
      <c r="BE5" s="101" t="s">
        <v>96</v>
      </c>
      <c r="BF5" s="101" t="s">
        <v>97</v>
      </c>
      <c r="BG5" s="101" t="s">
        <v>96</v>
      </c>
      <c r="BH5" s="101" t="s">
        <v>97</v>
      </c>
      <c r="BI5" s="101" t="s">
        <v>96</v>
      </c>
      <c r="BJ5" s="101" t="s">
        <v>97</v>
      </c>
      <c r="BK5" s="101" t="s">
        <v>96</v>
      </c>
      <c r="BL5" s="101" t="s">
        <v>97</v>
      </c>
    </row>
    <row r="6" spans="1:64" ht="43.5" customHeight="1">
      <c r="A6" s="102" t="s">
        <v>98</v>
      </c>
      <c r="B6" s="103" t="s">
        <v>99</v>
      </c>
      <c r="C6" s="104">
        <v>467509</v>
      </c>
      <c r="D6" s="104">
        <v>138680</v>
      </c>
      <c r="E6" s="104">
        <v>930356</v>
      </c>
      <c r="F6" s="104">
        <v>98708</v>
      </c>
      <c r="G6" s="104">
        <v>930356</v>
      </c>
      <c r="H6" s="104">
        <v>54148</v>
      </c>
      <c r="I6" s="104">
        <v>360356</v>
      </c>
      <c r="J6" s="104">
        <v>21197</v>
      </c>
      <c r="K6" s="104">
        <v>160356</v>
      </c>
      <c r="L6" s="104">
        <v>12094</v>
      </c>
      <c r="M6" s="104">
        <v>160356</v>
      </c>
      <c r="N6" s="104">
        <v>10490</v>
      </c>
      <c r="O6" s="104">
        <v>760356</v>
      </c>
      <c r="P6" s="104">
        <v>8886</v>
      </c>
      <c r="Q6" s="104">
        <v>760356</v>
      </c>
      <c r="R6" s="104">
        <v>7283</v>
      </c>
      <c r="S6" s="104">
        <v>160356</v>
      </c>
      <c r="T6" s="104">
        <v>5679</v>
      </c>
      <c r="U6" s="104">
        <v>160356</v>
      </c>
      <c r="V6" s="104">
        <v>4076</v>
      </c>
      <c r="W6" s="104">
        <v>160356</v>
      </c>
      <c r="X6" s="104">
        <v>2472</v>
      </c>
      <c r="Y6" s="104">
        <v>160356</v>
      </c>
      <c r="Z6" s="104">
        <v>869</v>
      </c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18" customHeight="1">
      <c r="A7" s="105">
        <v>1</v>
      </c>
      <c r="B7" s="106" t="s">
        <v>100</v>
      </c>
      <c r="C7" s="104">
        <v>349659</v>
      </c>
      <c r="D7" s="104">
        <v>136858</v>
      </c>
      <c r="E7" s="104">
        <v>930356</v>
      </c>
      <c r="F7" s="104">
        <v>98708</v>
      </c>
      <c r="G7" s="104">
        <v>930356</v>
      </c>
      <c r="H7" s="104">
        <v>54148</v>
      </c>
      <c r="I7" s="104">
        <v>360356</v>
      </c>
      <c r="J7" s="104">
        <v>21197</v>
      </c>
      <c r="K7" s="104">
        <v>160356</v>
      </c>
      <c r="L7" s="104">
        <v>12094</v>
      </c>
      <c r="M7" s="104">
        <v>160356</v>
      </c>
      <c r="N7" s="104">
        <v>10490</v>
      </c>
      <c r="O7" s="104">
        <v>760356</v>
      </c>
      <c r="P7" s="104">
        <v>8886</v>
      </c>
      <c r="Q7" s="104">
        <v>760356</v>
      </c>
      <c r="R7" s="104">
        <v>7283</v>
      </c>
      <c r="S7" s="104">
        <v>160356</v>
      </c>
      <c r="T7" s="104">
        <v>5679</v>
      </c>
      <c r="U7" s="104">
        <v>160356</v>
      </c>
      <c r="V7" s="104">
        <v>4076</v>
      </c>
      <c r="W7" s="104">
        <v>160356</v>
      </c>
      <c r="X7" s="104">
        <v>2472</v>
      </c>
      <c r="Y7" s="104">
        <v>160356</v>
      </c>
      <c r="Z7" s="104">
        <v>869</v>
      </c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</row>
    <row r="8" spans="1:64" ht="19.5" customHeight="1">
      <c r="A8" s="105">
        <v>2</v>
      </c>
      <c r="B8" s="106" t="s">
        <v>101</v>
      </c>
      <c r="C8" s="104">
        <v>117850</v>
      </c>
      <c r="D8" s="104">
        <v>1822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28.5" customHeight="1">
      <c r="A9" s="107">
        <v>3</v>
      </c>
      <c r="B9" s="108" t="s">
        <v>102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</row>
    <row r="10" spans="1:64" ht="45.75" customHeight="1">
      <c r="A10" s="110"/>
      <c r="B10" s="111" t="s">
        <v>103</v>
      </c>
      <c r="C10" s="112">
        <f aca="true" t="shared" si="0" ref="C10:BL10">C7+C8+C9</f>
        <v>467509</v>
      </c>
      <c r="D10" s="112">
        <f t="shared" si="0"/>
        <v>138680</v>
      </c>
      <c r="E10" s="112">
        <f t="shared" si="0"/>
        <v>930356</v>
      </c>
      <c r="F10" s="112">
        <f t="shared" si="0"/>
        <v>98708</v>
      </c>
      <c r="G10" s="112">
        <f t="shared" si="0"/>
        <v>930356</v>
      </c>
      <c r="H10" s="112">
        <f t="shared" si="0"/>
        <v>54148</v>
      </c>
      <c r="I10" s="112">
        <f t="shared" si="0"/>
        <v>360356</v>
      </c>
      <c r="J10" s="112">
        <f t="shared" si="0"/>
        <v>21197</v>
      </c>
      <c r="K10" s="112">
        <f t="shared" si="0"/>
        <v>160356</v>
      </c>
      <c r="L10" s="112">
        <f t="shared" si="0"/>
        <v>12094</v>
      </c>
      <c r="M10" s="112">
        <f t="shared" si="0"/>
        <v>160356</v>
      </c>
      <c r="N10" s="112">
        <f t="shared" si="0"/>
        <v>10490</v>
      </c>
      <c r="O10" s="112">
        <f t="shared" si="0"/>
        <v>760356</v>
      </c>
      <c r="P10" s="112">
        <f t="shared" si="0"/>
        <v>8886</v>
      </c>
      <c r="Q10" s="112">
        <f t="shared" si="0"/>
        <v>760356</v>
      </c>
      <c r="R10" s="112">
        <f t="shared" si="0"/>
        <v>7283</v>
      </c>
      <c r="S10" s="112">
        <f t="shared" si="0"/>
        <v>160356</v>
      </c>
      <c r="T10" s="112">
        <f t="shared" si="0"/>
        <v>5679</v>
      </c>
      <c r="U10" s="112">
        <f t="shared" si="0"/>
        <v>160356</v>
      </c>
      <c r="V10" s="112">
        <f t="shared" si="0"/>
        <v>4076</v>
      </c>
      <c r="W10" s="112">
        <f t="shared" si="0"/>
        <v>160356</v>
      </c>
      <c r="X10" s="112">
        <f t="shared" si="0"/>
        <v>2472</v>
      </c>
      <c r="Y10" s="112">
        <f t="shared" si="0"/>
        <v>160356</v>
      </c>
      <c r="Z10" s="112">
        <f t="shared" si="0"/>
        <v>869</v>
      </c>
      <c r="AA10" s="112">
        <f t="shared" si="0"/>
        <v>0</v>
      </c>
      <c r="AB10" s="112">
        <f t="shared" si="0"/>
        <v>0</v>
      </c>
      <c r="AC10" s="112">
        <f t="shared" si="0"/>
        <v>0</v>
      </c>
      <c r="AD10" s="112">
        <f t="shared" si="0"/>
        <v>0</v>
      </c>
      <c r="AE10" s="112">
        <f t="shared" si="0"/>
        <v>0</v>
      </c>
      <c r="AF10" s="112">
        <f t="shared" si="0"/>
        <v>0</v>
      </c>
      <c r="AG10" s="112">
        <f t="shared" si="0"/>
        <v>0</v>
      </c>
      <c r="AH10" s="112">
        <f t="shared" si="0"/>
        <v>0</v>
      </c>
      <c r="AI10" s="112">
        <f t="shared" si="0"/>
        <v>0</v>
      </c>
      <c r="AJ10" s="112">
        <f t="shared" si="0"/>
        <v>0</v>
      </c>
      <c r="AK10" s="112">
        <f t="shared" si="0"/>
        <v>0</v>
      </c>
      <c r="AL10" s="112">
        <f t="shared" si="0"/>
        <v>0</v>
      </c>
      <c r="AM10" s="112">
        <f t="shared" si="0"/>
        <v>0</v>
      </c>
      <c r="AN10" s="112">
        <f t="shared" si="0"/>
        <v>0</v>
      </c>
      <c r="AO10" s="112">
        <f t="shared" si="0"/>
        <v>0</v>
      </c>
      <c r="AP10" s="112">
        <f t="shared" si="0"/>
        <v>0</v>
      </c>
      <c r="AQ10" s="112">
        <f t="shared" si="0"/>
        <v>0</v>
      </c>
      <c r="AR10" s="112">
        <f t="shared" si="0"/>
        <v>0</v>
      </c>
      <c r="AS10" s="112">
        <f t="shared" si="0"/>
        <v>0</v>
      </c>
      <c r="AT10" s="112">
        <f t="shared" si="0"/>
        <v>0</v>
      </c>
      <c r="AU10" s="112">
        <f t="shared" si="0"/>
        <v>0</v>
      </c>
      <c r="AV10" s="112">
        <f t="shared" si="0"/>
        <v>0</v>
      </c>
      <c r="AW10" s="112">
        <f t="shared" si="0"/>
        <v>0</v>
      </c>
      <c r="AX10" s="112">
        <f t="shared" si="0"/>
        <v>0</v>
      </c>
      <c r="AY10" s="112">
        <f t="shared" si="0"/>
        <v>0</v>
      </c>
      <c r="AZ10" s="112">
        <f t="shared" si="0"/>
        <v>0</v>
      </c>
      <c r="BA10" s="112">
        <f t="shared" si="0"/>
        <v>0</v>
      </c>
      <c r="BB10" s="112">
        <f t="shared" si="0"/>
        <v>0</v>
      </c>
      <c r="BC10" s="112">
        <f t="shared" si="0"/>
        <v>0</v>
      </c>
      <c r="BD10" s="112">
        <f t="shared" si="0"/>
        <v>0</v>
      </c>
      <c r="BE10" s="112">
        <f t="shared" si="0"/>
        <v>0</v>
      </c>
      <c r="BF10" s="112">
        <f t="shared" si="0"/>
        <v>0</v>
      </c>
      <c r="BG10" s="112">
        <f t="shared" si="0"/>
        <v>0</v>
      </c>
      <c r="BH10" s="112">
        <f t="shared" si="0"/>
        <v>0</v>
      </c>
      <c r="BI10" s="112">
        <f t="shared" si="0"/>
        <v>0</v>
      </c>
      <c r="BJ10" s="112">
        <f t="shared" si="0"/>
        <v>0</v>
      </c>
      <c r="BK10" s="112">
        <f t="shared" si="0"/>
        <v>0</v>
      </c>
      <c r="BL10" s="112">
        <f t="shared" si="0"/>
        <v>0</v>
      </c>
    </row>
    <row r="11" spans="1:64" ht="45.75" customHeight="1">
      <c r="A11" s="113" t="s">
        <v>104</v>
      </c>
      <c r="B11" s="114" t="s">
        <v>105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33" customHeight="1">
      <c r="A12" s="116" t="s">
        <v>106</v>
      </c>
      <c r="B12" s="117" t="s">
        <v>107</v>
      </c>
      <c r="C12" s="118"/>
      <c r="D12" s="118"/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7008</v>
      </c>
      <c r="M12" s="118">
        <v>0</v>
      </c>
      <c r="N12" s="118">
        <v>84000</v>
      </c>
      <c r="O12" s="118">
        <v>600000</v>
      </c>
      <c r="P12" s="118">
        <v>68248</v>
      </c>
      <c r="Q12" s="118">
        <v>600000</v>
      </c>
      <c r="R12" s="118">
        <v>26250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64" ht="34.5" customHeight="1">
      <c r="A13" s="119" t="s">
        <v>108</v>
      </c>
      <c r="B13" s="120" t="s">
        <v>109</v>
      </c>
      <c r="C13" s="121"/>
      <c r="D13" s="121">
        <v>95085</v>
      </c>
      <c r="E13" s="121">
        <v>740000</v>
      </c>
      <c r="F13" s="121">
        <v>498451</v>
      </c>
      <c r="G13" s="121">
        <v>740000</v>
      </c>
      <c r="H13" s="121">
        <v>446651</v>
      </c>
      <c r="I13" s="121">
        <v>740000</v>
      </c>
      <c r="J13" s="121">
        <v>394851</v>
      </c>
      <c r="K13" s="121">
        <v>740000</v>
      </c>
      <c r="L13" s="121">
        <v>343051</v>
      </c>
      <c r="M13" s="121">
        <v>740000</v>
      </c>
      <c r="N13" s="121">
        <v>291251</v>
      </c>
      <c r="O13" s="121">
        <v>740000</v>
      </c>
      <c r="P13" s="121">
        <v>239451</v>
      </c>
      <c r="Q13" s="121">
        <v>740000</v>
      </c>
      <c r="R13" s="121">
        <v>187651</v>
      </c>
      <c r="S13" s="121">
        <v>740000</v>
      </c>
      <c r="T13" s="121">
        <v>135851</v>
      </c>
      <c r="U13" s="121">
        <v>740000</v>
      </c>
      <c r="V13" s="121">
        <v>84051</v>
      </c>
      <c r="W13" s="121">
        <v>740000</v>
      </c>
      <c r="X13" s="121">
        <v>32251</v>
      </c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</row>
    <row r="14" spans="1:64" ht="23.25" customHeight="1">
      <c r="A14" s="105">
        <v>1</v>
      </c>
      <c r="B14" s="106" t="s">
        <v>110</v>
      </c>
      <c r="C14" s="122"/>
      <c r="D14" s="122">
        <v>95085</v>
      </c>
      <c r="E14" s="122">
        <v>740000</v>
      </c>
      <c r="F14" s="122">
        <v>498451</v>
      </c>
      <c r="G14" s="122">
        <v>740000</v>
      </c>
      <c r="H14" s="122">
        <v>446651</v>
      </c>
      <c r="I14" s="122">
        <v>740000</v>
      </c>
      <c r="J14" s="122">
        <v>394851</v>
      </c>
      <c r="K14" s="122">
        <v>740000</v>
      </c>
      <c r="L14" s="122">
        <v>343051</v>
      </c>
      <c r="M14" s="122">
        <v>740000</v>
      </c>
      <c r="N14" s="122">
        <v>291251</v>
      </c>
      <c r="O14" s="122">
        <v>740000</v>
      </c>
      <c r="P14" s="122">
        <v>239451</v>
      </c>
      <c r="Q14" s="122">
        <v>740000</v>
      </c>
      <c r="R14" s="122">
        <v>187651</v>
      </c>
      <c r="S14" s="122">
        <v>740000</v>
      </c>
      <c r="T14" s="122">
        <v>135851</v>
      </c>
      <c r="U14" s="122">
        <v>740000</v>
      </c>
      <c r="V14" s="122">
        <v>84051</v>
      </c>
      <c r="W14" s="122">
        <v>740000</v>
      </c>
      <c r="X14" s="122">
        <v>32251</v>
      </c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21" customHeight="1">
      <c r="A15" s="105">
        <v>2</v>
      </c>
      <c r="B15" s="106" t="s">
        <v>111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</row>
    <row r="16" spans="1:64" ht="27.75" customHeight="1">
      <c r="A16" s="107">
        <v>3</v>
      </c>
      <c r="B16" s="108" t="s">
        <v>102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</row>
    <row r="17" spans="1:64" ht="57" customHeight="1">
      <c r="A17" s="124"/>
      <c r="B17" s="125" t="s">
        <v>112</v>
      </c>
      <c r="C17" s="112">
        <f>C11+C12+C13</f>
        <v>0</v>
      </c>
      <c r="D17" s="112">
        <f>D11+D12+D13</f>
        <v>95085</v>
      </c>
      <c r="E17" s="112">
        <f aca="true" t="shared" si="1" ref="E17:BL17">E11+E12+E13</f>
        <v>740000</v>
      </c>
      <c r="F17" s="112">
        <f t="shared" si="1"/>
        <v>498451</v>
      </c>
      <c r="G17" s="112">
        <f t="shared" si="1"/>
        <v>740000</v>
      </c>
      <c r="H17" s="112">
        <f t="shared" si="1"/>
        <v>446651</v>
      </c>
      <c r="I17" s="112">
        <f t="shared" si="1"/>
        <v>740000</v>
      </c>
      <c r="J17" s="112">
        <f t="shared" si="1"/>
        <v>394851</v>
      </c>
      <c r="K17" s="112">
        <f t="shared" si="1"/>
        <v>740000</v>
      </c>
      <c r="L17" s="112">
        <f t="shared" si="1"/>
        <v>350059</v>
      </c>
      <c r="M17" s="112">
        <f t="shared" si="1"/>
        <v>740000</v>
      </c>
      <c r="N17" s="112">
        <f t="shared" si="1"/>
        <v>375251</v>
      </c>
      <c r="O17" s="112">
        <f t="shared" si="1"/>
        <v>1340000</v>
      </c>
      <c r="P17" s="112">
        <f t="shared" si="1"/>
        <v>307699</v>
      </c>
      <c r="Q17" s="112">
        <f t="shared" si="1"/>
        <v>1340000</v>
      </c>
      <c r="R17" s="112">
        <f t="shared" si="1"/>
        <v>213901</v>
      </c>
      <c r="S17" s="112">
        <f t="shared" si="1"/>
        <v>740000</v>
      </c>
      <c r="T17" s="112">
        <f t="shared" si="1"/>
        <v>135851</v>
      </c>
      <c r="U17" s="112">
        <f t="shared" si="1"/>
        <v>740000</v>
      </c>
      <c r="V17" s="112">
        <f t="shared" si="1"/>
        <v>84051</v>
      </c>
      <c r="W17" s="112">
        <f t="shared" si="1"/>
        <v>740000</v>
      </c>
      <c r="X17" s="112">
        <f t="shared" si="1"/>
        <v>32251</v>
      </c>
      <c r="Y17" s="112">
        <f t="shared" si="1"/>
        <v>0</v>
      </c>
      <c r="Z17" s="112">
        <f t="shared" si="1"/>
        <v>0</v>
      </c>
      <c r="AA17" s="112">
        <f t="shared" si="1"/>
        <v>0</v>
      </c>
      <c r="AB17" s="112">
        <f t="shared" si="1"/>
        <v>0</v>
      </c>
      <c r="AC17" s="112">
        <f t="shared" si="1"/>
        <v>0</v>
      </c>
      <c r="AD17" s="112">
        <f t="shared" si="1"/>
        <v>0</v>
      </c>
      <c r="AE17" s="112">
        <f t="shared" si="1"/>
        <v>0</v>
      </c>
      <c r="AF17" s="112">
        <f t="shared" si="1"/>
        <v>0</v>
      </c>
      <c r="AG17" s="112">
        <f t="shared" si="1"/>
        <v>0</v>
      </c>
      <c r="AH17" s="112">
        <f t="shared" si="1"/>
        <v>0</v>
      </c>
      <c r="AI17" s="112">
        <f t="shared" si="1"/>
        <v>0</v>
      </c>
      <c r="AJ17" s="112">
        <f t="shared" si="1"/>
        <v>0</v>
      </c>
      <c r="AK17" s="112">
        <f t="shared" si="1"/>
        <v>0</v>
      </c>
      <c r="AL17" s="112">
        <f t="shared" si="1"/>
        <v>0</v>
      </c>
      <c r="AM17" s="112">
        <f t="shared" si="1"/>
        <v>0</v>
      </c>
      <c r="AN17" s="112">
        <f t="shared" si="1"/>
        <v>0</v>
      </c>
      <c r="AO17" s="112">
        <f t="shared" si="1"/>
        <v>0</v>
      </c>
      <c r="AP17" s="112">
        <f t="shared" si="1"/>
        <v>0</v>
      </c>
      <c r="AQ17" s="112">
        <f t="shared" si="1"/>
        <v>0</v>
      </c>
      <c r="AR17" s="112">
        <f t="shared" si="1"/>
        <v>0</v>
      </c>
      <c r="AS17" s="112">
        <f t="shared" si="1"/>
        <v>0</v>
      </c>
      <c r="AT17" s="112">
        <f t="shared" si="1"/>
        <v>0</v>
      </c>
      <c r="AU17" s="112">
        <f t="shared" si="1"/>
        <v>0</v>
      </c>
      <c r="AV17" s="112">
        <f t="shared" si="1"/>
        <v>0</v>
      </c>
      <c r="AW17" s="112">
        <f t="shared" si="1"/>
        <v>0</v>
      </c>
      <c r="AX17" s="112">
        <f t="shared" si="1"/>
        <v>0</v>
      </c>
      <c r="AY17" s="112">
        <f t="shared" si="1"/>
        <v>0</v>
      </c>
      <c r="AZ17" s="112">
        <f t="shared" si="1"/>
        <v>0</v>
      </c>
      <c r="BA17" s="112">
        <f t="shared" si="1"/>
        <v>0</v>
      </c>
      <c r="BB17" s="112">
        <f t="shared" si="1"/>
        <v>0</v>
      </c>
      <c r="BC17" s="112">
        <f t="shared" si="1"/>
        <v>0</v>
      </c>
      <c r="BD17" s="112">
        <f t="shared" si="1"/>
        <v>0</v>
      </c>
      <c r="BE17" s="112">
        <f t="shared" si="1"/>
        <v>0</v>
      </c>
      <c r="BF17" s="112">
        <f t="shared" si="1"/>
        <v>0</v>
      </c>
      <c r="BG17" s="112">
        <f t="shared" si="1"/>
        <v>0</v>
      </c>
      <c r="BH17" s="112">
        <f t="shared" si="1"/>
        <v>0</v>
      </c>
      <c r="BI17" s="112">
        <f t="shared" si="1"/>
        <v>0</v>
      </c>
      <c r="BJ17" s="112">
        <f t="shared" si="1"/>
        <v>0</v>
      </c>
      <c r="BK17" s="112">
        <f t="shared" si="1"/>
        <v>0</v>
      </c>
      <c r="BL17" s="112">
        <f t="shared" si="1"/>
        <v>0</v>
      </c>
    </row>
    <row r="18" spans="1:64" ht="58.5" customHeight="1">
      <c r="A18" s="124"/>
      <c r="B18" s="125" t="s">
        <v>113</v>
      </c>
      <c r="C18" s="112">
        <f aca="true" t="shared" si="2" ref="C18:BL18">C10+C17</f>
        <v>467509</v>
      </c>
      <c r="D18" s="112">
        <f t="shared" si="2"/>
        <v>233765</v>
      </c>
      <c r="E18" s="112">
        <f t="shared" si="2"/>
        <v>1670356</v>
      </c>
      <c r="F18" s="112">
        <f t="shared" si="2"/>
        <v>597159</v>
      </c>
      <c r="G18" s="112">
        <f t="shared" si="2"/>
        <v>1670356</v>
      </c>
      <c r="H18" s="112">
        <f t="shared" si="2"/>
        <v>500799</v>
      </c>
      <c r="I18" s="112">
        <f t="shared" si="2"/>
        <v>1100356</v>
      </c>
      <c r="J18" s="112">
        <f t="shared" si="2"/>
        <v>416048</v>
      </c>
      <c r="K18" s="112">
        <f t="shared" si="2"/>
        <v>900356</v>
      </c>
      <c r="L18" s="112">
        <f t="shared" si="2"/>
        <v>362153</v>
      </c>
      <c r="M18" s="112">
        <f t="shared" si="2"/>
        <v>900356</v>
      </c>
      <c r="N18" s="112">
        <f t="shared" si="2"/>
        <v>385741</v>
      </c>
      <c r="O18" s="112">
        <f t="shared" si="2"/>
        <v>2100356</v>
      </c>
      <c r="P18" s="112">
        <f t="shared" si="2"/>
        <v>316585</v>
      </c>
      <c r="Q18" s="112">
        <f t="shared" si="2"/>
        <v>2100356</v>
      </c>
      <c r="R18" s="112">
        <f t="shared" si="2"/>
        <v>221184</v>
      </c>
      <c r="S18" s="112">
        <f t="shared" si="2"/>
        <v>900356</v>
      </c>
      <c r="T18" s="112">
        <f t="shared" si="2"/>
        <v>141530</v>
      </c>
      <c r="U18" s="112">
        <f t="shared" si="2"/>
        <v>900356</v>
      </c>
      <c r="V18" s="112">
        <f t="shared" si="2"/>
        <v>88127</v>
      </c>
      <c r="W18" s="112">
        <f t="shared" si="2"/>
        <v>900356</v>
      </c>
      <c r="X18" s="112">
        <f t="shared" si="2"/>
        <v>34723</v>
      </c>
      <c r="Y18" s="112">
        <f t="shared" si="2"/>
        <v>160356</v>
      </c>
      <c r="Z18" s="112">
        <f t="shared" si="2"/>
        <v>869</v>
      </c>
      <c r="AA18" s="112">
        <f t="shared" si="2"/>
        <v>0</v>
      </c>
      <c r="AB18" s="112">
        <f t="shared" si="2"/>
        <v>0</v>
      </c>
      <c r="AC18" s="112">
        <f t="shared" si="2"/>
        <v>0</v>
      </c>
      <c r="AD18" s="112">
        <f t="shared" si="2"/>
        <v>0</v>
      </c>
      <c r="AE18" s="112">
        <f t="shared" si="2"/>
        <v>0</v>
      </c>
      <c r="AF18" s="112">
        <f t="shared" si="2"/>
        <v>0</v>
      </c>
      <c r="AG18" s="112">
        <f t="shared" si="2"/>
        <v>0</v>
      </c>
      <c r="AH18" s="112">
        <f t="shared" si="2"/>
        <v>0</v>
      </c>
      <c r="AI18" s="112">
        <f t="shared" si="2"/>
        <v>0</v>
      </c>
      <c r="AJ18" s="112">
        <f t="shared" si="2"/>
        <v>0</v>
      </c>
      <c r="AK18" s="112">
        <f t="shared" si="2"/>
        <v>0</v>
      </c>
      <c r="AL18" s="112">
        <f t="shared" si="2"/>
        <v>0</v>
      </c>
      <c r="AM18" s="112">
        <f t="shared" si="2"/>
        <v>0</v>
      </c>
      <c r="AN18" s="112">
        <f t="shared" si="2"/>
        <v>0</v>
      </c>
      <c r="AO18" s="112">
        <f t="shared" si="2"/>
        <v>0</v>
      </c>
      <c r="AP18" s="112">
        <f t="shared" si="2"/>
        <v>0</v>
      </c>
      <c r="AQ18" s="112">
        <f t="shared" si="2"/>
        <v>0</v>
      </c>
      <c r="AR18" s="112">
        <f t="shared" si="2"/>
        <v>0</v>
      </c>
      <c r="AS18" s="112">
        <f t="shared" si="2"/>
        <v>0</v>
      </c>
      <c r="AT18" s="112">
        <f t="shared" si="2"/>
        <v>0</v>
      </c>
      <c r="AU18" s="112">
        <f t="shared" si="2"/>
        <v>0</v>
      </c>
      <c r="AV18" s="112">
        <f t="shared" si="2"/>
        <v>0</v>
      </c>
      <c r="AW18" s="112">
        <f t="shared" si="2"/>
        <v>0</v>
      </c>
      <c r="AX18" s="112">
        <f t="shared" si="2"/>
        <v>0</v>
      </c>
      <c r="AY18" s="112">
        <f t="shared" si="2"/>
        <v>0</v>
      </c>
      <c r="AZ18" s="112">
        <f t="shared" si="2"/>
        <v>0</v>
      </c>
      <c r="BA18" s="112">
        <f t="shared" si="2"/>
        <v>0</v>
      </c>
      <c r="BB18" s="112">
        <f t="shared" si="2"/>
        <v>0</v>
      </c>
      <c r="BC18" s="112">
        <f t="shared" si="2"/>
        <v>0</v>
      </c>
      <c r="BD18" s="112">
        <f t="shared" si="2"/>
        <v>0</v>
      </c>
      <c r="BE18" s="112">
        <f t="shared" si="2"/>
        <v>0</v>
      </c>
      <c r="BF18" s="112">
        <f t="shared" si="2"/>
        <v>0</v>
      </c>
      <c r="BG18" s="112">
        <f t="shared" si="2"/>
        <v>0</v>
      </c>
      <c r="BH18" s="112">
        <f t="shared" si="2"/>
        <v>0</v>
      </c>
      <c r="BI18" s="112">
        <f t="shared" si="2"/>
        <v>0</v>
      </c>
      <c r="BJ18" s="112">
        <f t="shared" si="2"/>
        <v>0</v>
      </c>
      <c r="BK18" s="112">
        <f t="shared" si="2"/>
        <v>0</v>
      </c>
      <c r="BL18" s="112">
        <f t="shared" si="2"/>
        <v>0</v>
      </c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</sheetData>
  <sheetProtection sheet="1" objects="1" scenarios="1"/>
  <mergeCells count="34">
    <mergeCell ref="BE4:BF4"/>
    <mergeCell ref="BG4:BH4"/>
    <mergeCell ref="BI4:BJ4"/>
    <mergeCell ref="BK4:BL4"/>
    <mergeCell ref="AW4:AX4"/>
    <mergeCell ref="AY4:AZ4"/>
    <mergeCell ref="BA4:BB4"/>
    <mergeCell ref="BC4:BD4"/>
    <mergeCell ref="AO4:AP4"/>
    <mergeCell ref="AQ4:AR4"/>
    <mergeCell ref="AS4:AT4"/>
    <mergeCell ref="AU4:AV4"/>
    <mergeCell ref="AG4:AH4"/>
    <mergeCell ref="AI4:AJ4"/>
    <mergeCell ref="AK4:AL4"/>
    <mergeCell ref="AM4:AN4"/>
    <mergeCell ref="Y4:Z4"/>
    <mergeCell ref="AA4:AB4"/>
    <mergeCell ref="AC4:AD4"/>
    <mergeCell ref="AE4:AF4"/>
    <mergeCell ref="Q4:R4"/>
    <mergeCell ref="S4:T4"/>
    <mergeCell ref="U4:V4"/>
    <mergeCell ref="W4:X4"/>
    <mergeCell ref="Z1:AH1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2361111111111111" right="0.2361111111111111" top="0.9840277777777777" bottom="0.98402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2010-10-04T09:37:11Z</dcterms:created>
  <dcterms:modified xsi:type="dcterms:W3CDTF">2010-10-04T09:37:11Z</dcterms:modified>
  <cp:category/>
  <cp:version/>
  <cp:contentType/>
  <cp:contentStatus/>
</cp:coreProperties>
</file>